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cranet.sharepoint.com/sites/InformeMonetarioMensual/Documentos compartidos/2022/09.Septiembre/Tablas/"/>
    </mc:Choice>
  </mc:AlternateContent>
  <xr:revisionPtr revIDLastSave="14" documentId="13_ncr:1_{A0439D11-8F6F-C443-9E9B-CA68DB81A3AA}" xr6:coauthVersionLast="47" xr6:coauthVersionMax="47" xr10:uidLastSave="{7EA22D3B-D104-2F4F-823A-02F958639700}"/>
  <bookViews>
    <workbookView xWindow="0" yWindow="540" windowWidth="28800" windowHeight="17500" tabRatio="849" activeTab="2" xr2:uid="{00000000-000D-0000-FFFF-FFFF00000000}"/>
  </bookViews>
  <sheets>
    <sheet name="Principales Variables" sheetId="27" r:id="rId1"/>
    <sheet name="Tasas de Interés" sheetId="28" r:id="rId2"/>
    <sheet name="Efectivo Mínimo" sheetId="29" r:id="rId3"/>
  </sheets>
  <externalReferences>
    <externalReference r:id="rId4"/>
    <externalReference r:id="rId5"/>
  </externalReferences>
  <definedNames>
    <definedName name="_xlnm.Print_Area" localSheetId="0">'Principales Variables'!$A$1:$L$47</definedName>
    <definedName name="_xlnm.Print_Area" localSheetId="1">'Tasas de Interés'!#REF!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29" l="1"/>
  <c r="D16" i="29"/>
  <c r="C16" i="29"/>
  <c r="D4" i="29"/>
  <c r="C4" i="29"/>
  <c r="C60" i="28" l="1"/>
  <c r="C57" i="28"/>
  <c r="B21" i="28"/>
  <c r="B58" i="28" s="1"/>
  <c r="B38" i="28" l="1"/>
  <c r="C38" i="28" s="1"/>
  <c r="B48" i="28"/>
  <c r="C48" i="28" s="1"/>
  <c r="C21" i="28"/>
  <c r="B55" i="28"/>
  <c r="B62" i="28"/>
  <c r="B10" i="28"/>
  <c r="C10" i="28" s="1"/>
  <c r="B29" i="28"/>
  <c r="C29" i="28" s="1"/>
  <c r="B42" i="28"/>
  <c r="C42" i="28" s="1"/>
  <c r="B14" i="28"/>
  <c r="C14" i="28" s="1"/>
  <c r="D21" i="28"/>
  <c r="B28" i="28"/>
  <c r="C28" i="28" s="1"/>
  <c r="B32" i="28"/>
  <c r="C32" i="28" s="1"/>
  <c r="B35" i="28"/>
  <c r="C35" i="28" s="1"/>
  <c r="B41" i="28"/>
  <c r="C41" i="28" s="1"/>
  <c r="B61" i="28"/>
  <c r="B3" i="28"/>
  <c r="B19" i="28"/>
  <c r="B7" i="28"/>
  <c r="C7" i="28" s="1"/>
  <c r="F21" i="28"/>
  <c r="B27" i="28"/>
  <c r="C27" i="28" s="1"/>
  <c r="B31" i="28"/>
  <c r="C31" i="28" s="1"/>
  <c r="B33" i="28"/>
  <c r="C33" i="28" s="1"/>
  <c r="B40" i="28"/>
  <c r="C40" i="28" s="1"/>
  <c r="B44" i="28"/>
  <c r="C44" i="28" s="1"/>
  <c r="B52" i="28"/>
  <c r="B59" i="28"/>
  <c r="G21" i="28"/>
  <c r="B56" i="28"/>
  <c r="B15" i="28"/>
  <c r="B8" i="28"/>
  <c r="C8" i="28" s="1"/>
  <c r="B18" i="28"/>
  <c r="C18" i="28" s="1"/>
  <c r="B6" i="28"/>
  <c r="C6" i="28" s="1"/>
  <c r="B11" i="28"/>
  <c r="C11" i="28" s="1"/>
  <c r="B24" i="28"/>
  <c r="C24" i="28" s="1"/>
  <c r="B30" i="28"/>
  <c r="C30" i="28" s="1"/>
  <c r="B39" i="28"/>
  <c r="C39" i="28" s="1"/>
  <c r="B43" i="28"/>
  <c r="C43" i="28" s="1"/>
  <c r="B50" i="28"/>
  <c r="C50" i="28" s="1"/>
  <c r="G62" i="28" l="1"/>
  <c r="G55" i="28"/>
  <c r="G3" i="28"/>
  <c r="G19" i="28"/>
  <c r="G48" i="28"/>
  <c r="G42" i="28"/>
  <c r="G38" i="28"/>
  <c r="G29" i="28"/>
  <c r="G10" i="28"/>
  <c r="G28" i="28"/>
  <c r="G56" i="28"/>
  <c r="G15" i="28"/>
  <c r="G6" i="28"/>
  <c r="G35" i="28"/>
  <c r="G14" i="28"/>
  <c r="G58" i="28"/>
  <c r="G50" i="28"/>
  <c r="G43" i="28"/>
  <c r="G39" i="28"/>
  <c r="G30" i="28"/>
  <c r="G24" i="28"/>
  <c r="G11" i="28"/>
  <c r="G41" i="28"/>
  <c r="G8" i="28"/>
  <c r="G18" i="28"/>
  <c r="G59" i="28"/>
  <c r="G44" i="28"/>
  <c r="G40" i="28"/>
  <c r="G33" i="28"/>
  <c r="G31" i="28"/>
  <c r="G27" i="28"/>
  <c r="G7" i="28"/>
  <c r="G61" i="28"/>
  <c r="G52" i="28"/>
  <c r="F41" i="28"/>
  <c r="F35" i="28"/>
  <c r="F28" i="28"/>
  <c r="F19" i="28"/>
  <c r="F14" i="28"/>
  <c r="F8" i="28"/>
  <c r="F33" i="28"/>
  <c r="F27" i="28"/>
  <c r="F7" i="28"/>
  <c r="F62" i="28"/>
  <c r="F55" i="28"/>
  <c r="F6" i="28"/>
  <c r="F40" i="28"/>
  <c r="F52" i="28"/>
  <c r="F48" i="28"/>
  <c r="F42" i="28"/>
  <c r="F38" i="28"/>
  <c r="F29" i="28"/>
  <c r="F10" i="28"/>
  <c r="F3" i="28"/>
  <c r="F15" i="28"/>
  <c r="F56" i="28"/>
  <c r="F61" i="28"/>
  <c r="F58" i="28"/>
  <c r="F50" i="28"/>
  <c r="F43" i="28"/>
  <c r="F39" i="28"/>
  <c r="F30" i="28"/>
  <c r="F24" i="28"/>
  <c r="F11" i="28"/>
  <c r="F18" i="28"/>
  <c r="F59" i="28"/>
  <c r="F44" i="28"/>
  <c r="F31" i="28"/>
  <c r="D59" i="28"/>
  <c r="C59" i="28" s="1"/>
  <c r="D44" i="28"/>
  <c r="D40" i="28"/>
  <c r="D33" i="28"/>
  <c r="D31" i="28"/>
  <c r="D27" i="28"/>
  <c r="D7" i="28"/>
  <c r="D61" i="28"/>
  <c r="C61" i="28" s="1"/>
  <c r="D52" i="28"/>
  <c r="D6" i="28"/>
  <c r="D41" i="28"/>
  <c r="D35" i="28"/>
  <c r="D28" i="28"/>
  <c r="D19" i="28"/>
  <c r="D14" i="28"/>
  <c r="D8" i="28"/>
  <c r="D3" i="28"/>
  <c r="D39" i="28"/>
  <c r="D24" i="28"/>
  <c r="D62" i="28"/>
  <c r="C62" i="28" s="1"/>
  <c r="D55" i="28"/>
  <c r="C55" i="28" s="1"/>
  <c r="E21" i="28"/>
  <c r="D43" i="28"/>
  <c r="D30" i="28"/>
  <c r="D11" i="28"/>
  <c r="D18" i="28"/>
  <c r="D48" i="28"/>
  <c r="D42" i="28"/>
  <c r="D38" i="28"/>
  <c r="D29" i="28"/>
  <c r="D10" i="28"/>
  <c r="D56" i="28"/>
  <c r="C56" i="28" s="1"/>
  <c r="D15" i="28"/>
  <c r="D58" i="28"/>
  <c r="C58" i="28" s="1"/>
  <c r="D50" i="28"/>
  <c r="B12" i="28"/>
  <c r="C12" i="28" s="1"/>
  <c r="B46" i="28"/>
  <c r="C46" i="28" s="1"/>
  <c r="C3" i="28"/>
  <c r="G46" i="28" l="1"/>
  <c r="G12" i="28"/>
  <c r="E61" i="28"/>
  <c r="E52" i="28"/>
  <c r="E19" i="28"/>
  <c r="E14" i="28"/>
  <c r="E8" i="28"/>
  <c r="E40" i="28"/>
  <c r="E41" i="28"/>
  <c r="E35" i="28"/>
  <c r="E28" i="28"/>
  <c r="E18" i="28"/>
  <c r="E62" i="28"/>
  <c r="E55" i="28"/>
  <c r="E10" i="28"/>
  <c r="E3" i="28"/>
  <c r="E44" i="28"/>
  <c r="E27" i="28"/>
  <c r="E48" i="28"/>
  <c r="E42" i="28"/>
  <c r="E38" i="28"/>
  <c r="E29" i="28"/>
  <c r="E31" i="28"/>
  <c r="E56" i="28"/>
  <c r="E15" i="28"/>
  <c r="E59" i="28"/>
  <c r="E33" i="28"/>
  <c r="E7" i="28"/>
  <c r="E58" i="28"/>
  <c r="E50" i="28"/>
  <c r="E43" i="28"/>
  <c r="E39" i="28"/>
  <c r="E30" i="28"/>
  <c r="E24" i="28"/>
  <c r="E11" i="28"/>
  <c r="E6" i="28"/>
  <c r="F46" i="28"/>
  <c r="F12" i="28"/>
  <c r="D12" i="28"/>
  <c r="D46" i="28"/>
  <c r="E12" i="28" l="1"/>
  <c r="E46" i="28"/>
  <c r="B110" i="27" l="1"/>
  <c r="B104" i="27"/>
  <c r="B100" i="27"/>
  <c r="B83" i="27"/>
  <c r="M76" i="27"/>
  <c r="F73" i="27"/>
  <c r="E73" i="27"/>
  <c r="B73" i="27"/>
  <c r="F96" i="27" s="1"/>
  <c r="B45" i="27"/>
  <c r="B37" i="27"/>
  <c r="M33" i="27"/>
  <c r="M19" i="27"/>
  <c r="M14" i="27"/>
  <c r="M13" i="27"/>
  <c r="M10" i="27"/>
  <c r="B9" i="27"/>
  <c r="M4" i="27"/>
  <c r="M60" i="27" s="1"/>
  <c r="I4" i="27"/>
  <c r="B4" i="27"/>
  <c r="N36" i="27" l="1"/>
  <c r="N13" i="27"/>
  <c r="B18" i="27"/>
  <c r="M30" i="27"/>
  <c r="M31" i="27"/>
  <c r="M32" i="27"/>
  <c r="B88" i="27"/>
  <c r="G3" i="27"/>
  <c r="N4" i="27"/>
  <c r="B11" i="27"/>
  <c r="M12" i="27"/>
  <c r="B15" i="27"/>
  <c r="M16" i="27"/>
  <c r="B30" i="27"/>
  <c r="B31" i="27"/>
  <c r="B32" i="27"/>
  <c r="M38" i="27"/>
  <c r="B53" i="27"/>
  <c r="B55" i="27"/>
  <c r="B91" i="27"/>
  <c r="B101" i="27"/>
  <c r="B105" i="27"/>
  <c r="B111" i="27"/>
  <c r="B44" i="27"/>
  <c r="B51" i="27"/>
  <c r="B60" i="27"/>
  <c r="B80" i="27"/>
  <c r="M83" i="27"/>
  <c r="B17" i="27"/>
  <c r="H19" i="27"/>
  <c r="J37" i="27"/>
  <c r="B56" i="27"/>
  <c r="F112" i="27"/>
  <c r="F111" i="27"/>
  <c r="F110" i="27"/>
  <c r="F109" i="27"/>
  <c r="F105" i="27"/>
  <c r="F104" i="27"/>
  <c r="F103" i="27"/>
  <c r="F102" i="27"/>
  <c r="F101" i="27"/>
  <c r="F100" i="27"/>
  <c r="B102" i="27"/>
  <c r="B112" i="27"/>
  <c r="C4" i="27"/>
  <c r="J14" i="27"/>
  <c r="B41" i="27"/>
  <c r="M53" i="27"/>
  <c r="B86" i="27"/>
  <c r="B78" i="27"/>
  <c r="B54" i="27"/>
  <c r="B50" i="27"/>
  <c r="H41" i="27"/>
  <c r="B39" i="27"/>
  <c r="B35" i="27"/>
  <c r="B26" i="27"/>
  <c r="B89" i="27"/>
  <c r="B81" i="27"/>
  <c r="B59" i="27"/>
  <c r="H44" i="27"/>
  <c r="B42" i="27"/>
  <c r="B92" i="27"/>
  <c r="B84" i="27"/>
  <c r="B76" i="27"/>
  <c r="B87" i="27"/>
  <c r="B79" i="27"/>
  <c r="B58" i="27"/>
  <c r="H42" i="27"/>
  <c r="B40" i="27"/>
  <c r="B36" i="27"/>
  <c r="H30" i="27"/>
  <c r="B27" i="27"/>
  <c r="B90" i="27"/>
  <c r="B82" i="27"/>
  <c r="B52" i="27"/>
  <c r="B43" i="27"/>
  <c r="M36" i="27"/>
  <c r="B85" i="27"/>
  <c r="H79" i="27"/>
  <c r="B77" i="27"/>
  <c r="B61" i="27"/>
  <c r="B57" i="27"/>
  <c r="B46" i="27"/>
  <c r="H40" i="27"/>
  <c r="B38" i="27"/>
  <c r="B22" i="27"/>
  <c r="H10" i="27"/>
  <c r="B13" i="27"/>
  <c r="M18" i="27"/>
  <c r="J10" i="27"/>
  <c r="B14" i="27"/>
  <c r="M15" i="27"/>
  <c r="E4" i="27"/>
  <c r="J80" i="27" s="1"/>
  <c r="M8" i="27"/>
  <c r="H9" i="27"/>
  <c r="B19" i="27"/>
  <c r="J19" i="27"/>
  <c r="H32" i="27"/>
  <c r="M42" i="27"/>
  <c r="J44" i="27"/>
  <c r="M51" i="27"/>
  <c r="B103" i="27"/>
  <c r="B109" i="27"/>
  <c r="M79" i="27"/>
  <c r="M54" i="27"/>
  <c r="M50" i="27"/>
  <c r="M40" i="27"/>
  <c r="M27" i="27"/>
  <c r="M59" i="27"/>
  <c r="M55" i="27"/>
  <c r="M43" i="27"/>
  <c r="M77" i="27"/>
  <c r="M80" i="27"/>
  <c r="M58" i="27"/>
  <c r="M41" i="27"/>
  <c r="M52" i="27"/>
  <c r="M44" i="27"/>
  <c r="M78" i="27"/>
  <c r="M61" i="27"/>
  <c r="M57" i="27"/>
  <c r="M39" i="27"/>
  <c r="M26" i="27"/>
  <c r="H13" i="27"/>
  <c r="B20" i="27"/>
  <c r="B8" i="27"/>
  <c r="M9" i="27"/>
  <c r="B21" i="27"/>
  <c r="B10" i="27"/>
  <c r="M11" i="27"/>
  <c r="M22" i="27"/>
  <c r="H39" i="27"/>
  <c r="F4" i="27"/>
  <c r="B12" i="27"/>
  <c r="J12" i="27"/>
  <c r="B16" i="27"/>
  <c r="J16" i="27"/>
  <c r="M17" i="27"/>
  <c r="H18" i="27"/>
  <c r="B28" i="27"/>
  <c r="J30" i="27"/>
  <c r="J31" i="27"/>
  <c r="J32" i="27"/>
  <c r="H35" i="27"/>
  <c r="H36" i="27"/>
  <c r="M56" i="27"/>
  <c r="I73" i="27"/>
  <c r="D100" i="27"/>
  <c r="D101" i="27"/>
  <c r="D102" i="27"/>
  <c r="D103" i="27"/>
  <c r="D104" i="27"/>
  <c r="D105" i="27"/>
  <c r="D109" i="27"/>
  <c r="D110" i="27"/>
  <c r="D111" i="27"/>
  <c r="D112" i="27"/>
  <c r="M73" i="27"/>
  <c r="G72" i="27"/>
  <c r="N73" i="27"/>
  <c r="C73" i="27"/>
  <c r="D73" i="27" s="1"/>
  <c r="H100" i="27"/>
  <c r="H101" i="27"/>
  <c r="H102" i="27"/>
  <c r="H103" i="27"/>
  <c r="H104" i="27"/>
  <c r="H105" i="27"/>
  <c r="H109" i="27"/>
  <c r="H110" i="27"/>
  <c r="H111" i="27"/>
  <c r="H112" i="27"/>
  <c r="L38" i="27" l="1"/>
  <c r="K38" i="27"/>
  <c r="I38" i="27"/>
  <c r="M84" i="27"/>
  <c r="G16" i="27"/>
  <c r="G19" i="27"/>
  <c r="J38" i="27"/>
  <c r="M85" i="27"/>
  <c r="H85" i="27"/>
  <c r="M90" i="27"/>
  <c r="H90" i="27"/>
  <c r="K58" i="27"/>
  <c r="I58" i="27"/>
  <c r="M92" i="27"/>
  <c r="E108" i="27"/>
  <c r="D108" i="27"/>
  <c r="D113" i="27" s="1"/>
  <c r="J26" i="27"/>
  <c r="I78" i="27"/>
  <c r="G78" i="27"/>
  <c r="J17" i="27"/>
  <c r="G31" i="27"/>
  <c r="L27" i="27"/>
  <c r="G79" i="27"/>
  <c r="K42" i="27"/>
  <c r="I35" i="27"/>
  <c r="J78" i="27"/>
  <c r="C89" i="27"/>
  <c r="C81" i="27"/>
  <c r="C59" i="27"/>
  <c r="C42" i="27"/>
  <c r="G42" i="27" s="1"/>
  <c r="C30" i="27"/>
  <c r="C92" i="27"/>
  <c r="G92" i="27" s="1"/>
  <c r="C84" i="27"/>
  <c r="H84" i="27" s="1"/>
  <c r="C76" i="27"/>
  <c r="C99" i="27" s="1"/>
  <c r="C53" i="27"/>
  <c r="C45" i="27"/>
  <c r="C87" i="27"/>
  <c r="C79" i="27"/>
  <c r="C90" i="27"/>
  <c r="G90" i="27" s="1"/>
  <c r="C82" i="27"/>
  <c r="C52" i="27"/>
  <c r="C43" i="27"/>
  <c r="G43" i="27" s="1"/>
  <c r="C31" i="27"/>
  <c r="C85" i="27"/>
  <c r="G85" i="27" s="1"/>
  <c r="C77" i="27"/>
  <c r="C61" i="27"/>
  <c r="C57" i="27"/>
  <c r="C46" i="27"/>
  <c r="G46" i="27" s="1"/>
  <c r="C38" i="27"/>
  <c r="G38" i="27" s="1"/>
  <c r="C88" i="27"/>
  <c r="G88" i="27" s="1"/>
  <c r="C80" i="27"/>
  <c r="C55" i="27"/>
  <c r="C51" i="27"/>
  <c r="C41" i="27"/>
  <c r="C28" i="27"/>
  <c r="C50" i="27"/>
  <c r="C27" i="27"/>
  <c r="G27" i="27" s="1"/>
  <c r="C26" i="27"/>
  <c r="G26" i="27" s="1"/>
  <c r="C22" i="27"/>
  <c r="C19" i="27"/>
  <c r="D4" i="27"/>
  <c r="C11" i="27"/>
  <c r="C9" i="27"/>
  <c r="G9" i="27" s="1"/>
  <c r="C54" i="27"/>
  <c r="G54" i="27" s="1"/>
  <c r="C14" i="27"/>
  <c r="G14" i="27" s="1"/>
  <c r="C10" i="27"/>
  <c r="G10" i="27" s="1"/>
  <c r="C17" i="27"/>
  <c r="C8" i="27"/>
  <c r="C32" i="27"/>
  <c r="C15" i="27"/>
  <c r="C56" i="27"/>
  <c r="C13" i="27"/>
  <c r="C78" i="27"/>
  <c r="C60" i="27"/>
  <c r="G60" i="27" s="1"/>
  <c r="C58" i="27"/>
  <c r="G58" i="27" s="1"/>
  <c r="C44" i="27"/>
  <c r="C36" i="27"/>
  <c r="C35" i="27"/>
  <c r="G35" i="27" s="1"/>
  <c r="C21" i="27"/>
  <c r="H8" i="27"/>
  <c r="C91" i="27"/>
  <c r="C39" i="27"/>
  <c r="G39" i="27" s="1"/>
  <c r="C86" i="27"/>
  <c r="C20" i="27"/>
  <c r="C18" i="27"/>
  <c r="G18" i="27" s="1"/>
  <c r="C83" i="27"/>
  <c r="C37" i="27"/>
  <c r="G37" i="27" s="1"/>
  <c r="C40" i="27"/>
  <c r="H38" i="27"/>
  <c r="C12" i="27"/>
  <c r="G12" i="27" s="1"/>
  <c r="C16" i="27"/>
  <c r="H11" i="27"/>
  <c r="H15" i="27"/>
  <c r="G17" i="27"/>
  <c r="G80" i="27"/>
  <c r="G30" i="27"/>
  <c r="J11" i="27"/>
  <c r="I8" i="27"/>
  <c r="G8" i="27"/>
  <c r="H14" i="27"/>
  <c r="M46" i="27"/>
  <c r="H46" i="27"/>
  <c r="H37" i="27"/>
  <c r="J27" i="27"/>
  <c r="J79" i="27"/>
  <c r="J42" i="27"/>
  <c r="J35" i="27"/>
  <c r="H80" i="27"/>
  <c r="J8" i="27"/>
  <c r="K60" i="27"/>
  <c r="H77" i="27"/>
  <c r="H26" i="27"/>
  <c r="G11" i="27"/>
  <c r="L11" i="27"/>
  <c r="I11" i="27"/>
  <c r="K11" i="27"/>
  <c r="E87" i="27"/>
  <c r="N87" i="27" s="1"/>
  <c r="E79" i="27"/>
  <c r="I79" i="27" s="1"/>
  <c r="E58" i="27"/>
  <c r="E40" i="27"/>
  <c r="I40" i="27" s="1"/>
  <c r="E36" i="27"/>
  <c r="E27" i="27"/>
  <c r="I27" i="27" s="1"/>
  <c r="E90" i="27"/>
  <c r="N90" i="27" s="1"/>
  <c r="E82" i="27"/>
  <c r="E52" i="27"/>
  <c r="E43" i="27"/>
  <c r="I43" i="27" s="1"/>
  <c r="E85" i="27"/>
  <c r="N85" i="27" s="1"/>
  <c r="E77" i="27"/>
  <c r="I77" i="27" s="1"/>
  <c r="E88" i="27"/>
  <c r="N88" i="27" s="1"/>
  <c r="E80" i="27"/>
  <c r="I80" i="27" s="1"/>
  <c r="E55" i="27"/>
  <c r="E51" i="27"/>
  <c r="E41" i="27"/>
  <c r="E28" i="27"/>
  <c r="E91" i="27"/>
  <c r="E83" i="27"/>
  <c r="E60" i="27"/>
  <c r="I60" i="27" s="1"/>
  <c r="E56" i="27"/>
  <c r="E44" i="27"/>
  <c r="E86" i="27"/>
  <c r="N86" i="27" s="1"/>
  <c r="E78" i="27"/>
  <c r="E54" i="27"/>
  <c r="I54" i="27" s="1"/>
  <c r="E50" i="27"/>
  <c r="I50" i="27" s="1"/>
  <c r="E39" i="27"/>
  <c r="I39" i="27" s="1"/>
  <c r="E35" i="27"/>
  <c r="E26" i="27"/>
  <c r="E81" i="27"/>
  <c r="E38" i="27"/>
  <c r="E17" i="27"/>
  <c r="I17" i="27" s="1"/>
  <c r="E13" i="27"/>
  <c r="E15" i="27"/>
  <c r="I15" i="27" s="1"/>
  <c r="E19" i="27"/>
  <c r="I19" i="27" s="1"/>
  <c r="E76" i="27"/>
  <c r="E8" i="27"/>
  <c r="E9" i="27"/>
  <c r="I9" i="27" s="1"/>
  <c r="E89" i="27"/>
  <c r="N89" i="27" s="1"/>
  <c r="E21" i="27"/>
  <c r="E11" i="27"/>
  <c r="E92" i="27"/>
  <c r="N92" i="27" s="1"/>
  <c r="E84" i="27"/>
  <c r="N84" i="27" s="1"/>
  <c r="E32" i="27"/>
  <c r="E31" i="27"/>
  <c r="I31" i="27" s="1"/>
  <c r="E30" i="27"/>
  <c r="I30" i="27" s="1"/>
  <c r="E20" i="27"/>
  <c r="N20" i="27" s="1"/>
  <c r="E18" i="27"/>
  <c r="I18" i="27" s="1"/>
  <c r="E53" i="27"/>
  <c r="I53" i="27" s="1"/>
  <c r="E46" i="27"/>
  <c r="N46" i="27" s="1"/>
  <c r="E42" i="27"/>
  <c r="I42" i="27" s="1"/>
  <c r="E37" i="27"/>
  <c r="I37" i="27" s="1"/>
  <c r="E16" i="27"/>
  <c r="I16" i="27" s="1"/>
  <c r="E12" i="27"/>
  <c r="I12" i="27" s="1"/>
  <c r="E59" i="27"/>
  <c r="E57" i="27"/>
  <c r="E45" i="27"/>
  <c r="E61" i="27"/>
  <c r="I61" i="27" s="1"/>
  <c r="J41" i="27"/>
  <c r="E22" i="27"/>
  <c r="E10" i="27"/>
  <c r="I10" i="27" s="1"/>
  <c r="E14" i="27"/>
  <c r="J9" i="27"/>
  <c r="G57" i="27"/>
  <c r="I57" i="27"/>
  <c r="K43" i="27"/>
  <c r="M87" i="27"/>
  <c r="J87" i="27"/>
  <c r="I87" i="27"/>
  <c r="H87" i="27"/>
  <c r="G87" i="27"/>
  <c r="J86" i="27"/>
  <c r="I86" i="27"/>
  <c r="H86" i="27"/>
  <c r="G86" i="27"/>
  <c r="M86" i="27"/>
  <c r="J18" i="27"/>
  <c r="I51" i="27"/>
  <c r="G51" i="27"/>
  <c r="H22" i="27"/>
  <c r="N59" i="27"/>
  <c r="N55" i="27"/>
  <c r="N43" i="27"/>
  <c r="N31" i="27"/>
  <c r="N19" i="27"/>
  <c r="N77" i="27"/>
  <c r="N53" i="27"/>
  <c r="N38" i="27"/>
  <c r="N80" i="27"/>
  <c r="N52" i="27"/>
  <c r="N44" i="27"/>
  <c r="N32" i="27"/>
  <c r="N78" i="27"/>
  <c r="N61" i="27"/>
  <c r="N57" i="27"/>
  <c r="N39" i="27"/>
  <c r="N51" i="27"/>
  <c r="N42" i="27"/>
  <c r="N30" i="27"/>
  <c r="N60" i="27"/>
  <c r="N58" i="27"/>
  <c r="N8" i="27"/>
  <c r="N18" i="27"/>
  <c r="N12" i="27"/>
  <c r="N41" i="27"/>
  <c r="N14" i="27"/>
  <c r="N56" i="27"/>
  <c r="N27" i="27"/>
  <c r="N26" i="27"/>
  <c r="N22" i="27"/>
  <c r="N15" i="27"/>
  <c r="N11" i="27"/>
  <c r="N9" i="27"/>
  <c r="N40" i="27"/>
  <c r="N16" i="27"/>
  <c r="N10" i="27"/>
  <c r="N79" i="27"/>
  <c r="N50" i="27"/>
  <c r="N76" i="27"/>
  <c r="N54" i="27"/>
  <c r="N17" i="27"/>
  <c r="G22" i="27"/>
  <c r="I22" i="27"/>
  <c r="G61" i="27"/>
  <c r="J43" i="27"/>
  <c r="I99" i="27"/>
  <c r="H99" i="27"/>
  <c r="K76" i="27"/>
  <c r="G99" i="27"/>
  <c r="F99" i="27"/>
  <c r="I76" i="27"/>
  <c r="E99" i="27"/>
  <c r="D99" i="27"/>
  <c r="I59" i="27"/>
  <c r="G59" i="27"/>
  <c r="J39" i="27"/>
  <c r="I44" i="27"/>
  <c r="K44" i="27"/>
  <c r="G44" i="27"/>
  <c r="K53" i="27"/>
  <c r="G53" i="27"/>
  <c r="H17" i="27"/>
  <c r="G77" i="27"/>
  <c r="K77" i="27"/>
  <c r="G41" i="27"/>
  <c r="I41" i="27"/>
  <c r="M37" i="27"/>
  <c r="M88" i="27"/>
  <c r="L88" i="27"/>
  <c r="J88" i="27"/>
  <c r="I88" i="27"/>
  <c r="I26" i="27"/>
  <c r="L26" i="27"/>
  <c r="K26" i="27"/>
  <c r="K54" i="27"/>
  <c r="I32" i="27"/>
  <c r="L32" i="27"/>
  <c r="G32" i="27"/>
  <c r="K32" i="27"/>
  <c r="G15" i="27"/>
  <c r="K15" i="27"/>
  <c r="F90" i="27"/>
  <c r="L90" i="27" s="1"/>
  <c r="F82" i="27"/>
  <c r="F52" i="27"/>
  <c r="F43" i="27"/>
  <c r="L43" i="27" s="1"/>
  <c r="F31" i="27"/>
  <c r="K31" i="27" s="1"/>
  <c r="F85" i="27"/>
  <c r="L85" i="27" s="1"/>
  <c r="F77" i="27"/>
  <c r="L77" i="27" s="1"/>
  <c r="F61" i="27"/>
  <c r="K61" i="27" s="1"/>
  <c r="F57" i="27"/>
  <c r="K57" i="27" s="1"/>
  <c r="F46" i="27"/>
  <c r="L46" i="27" s="1"/>
  <c r="F38" i="27"/>
  <c r="F88" i="27"/>
  <c r="K88" i="27" s="1"/>
  <c r="F80" i="27"/>
  <c r="L80" i="27" s="1"/>
  <c r="F91" i="27"/>
  <c r="F83" i="27"/>
  <c r="F60" i="27"/>
  <c r="F56" i="27"/>
  <c r="F44" i="27"/>
  <c r="L44" i="27" s="1"/>
  <c r="F32" i="27"/>
  <c r="F20" i="27"/>
  <c r="F86" i="27"/>
  <c r="L86" i="27" s="1"/>
  <c r="F78" i="27"/>
  <c r="L78" i="27" s="1"/>
  <c r="F54" i="27"/>
  <c r="F50" i="27"/>
  <c r="F39" i="27"/>
  <c r="K39" i="27" s="1"/>
  <c r="F89" i="27"/>
  <c r="F81" i="27"/>
  <c r="F59" i="27"/>
  <c r="K59" i="27" s="1"/>
  <c r="F42" i="27"/>
  <c r="L42" i="27" s="1"/>
  <c r="F30" i="27"/>
  <c r="K30" i="27" s="1"/>
  <c r="F76" i="27"/>
  <c r="L76" i="27" s="1"/>
  <c r="F8" i="27"/>
  <c r="K8" i="27" s="1"/>
  <c r="F28" i="27"/>
  <c r="F26" i="27"/>
  <c r="F10" i="27"/>
  <c r="L10" i="27" s="1"/>
  <c r="F79" i="27"/>
  <c r="L79" i="27" s="1"/>
  <c r="F87" i="27"/>
  <c r="K87" i="27" s="1"/>
  <c r="F41" i="27"/>
  <c r="L41" i="27" s="1"/>
  <c r="F36" i="27"/>
  <c r="F35" i="27"/>
  <c r="L35" i="27" s="1"/>
  <c r="F21" i="27"/>
  <c r="F15" i="27"/>
  <c r="L15" i="27" s="1"/>
  <c r="F11" i="27"/>
  <c r="F18" i="27"/>
  <c r="L18" i="27" s="1"/>
  <c r="F12" i="27"/>
  <c r="L12" i="27" s="1"/>
  <c r="F92" i="27"/>
  <c r="I108" i="27" s="1"/>
  <c r="F84" i="27"/>
  <c r="L84" i="27" s="1"/>
  <c r="F58" i="27"/>
  <c r="F16" i="27"/>
  <c r="L16" i="27" s="1"/>
  <c r="F53" i="27"/>
  <c r="F51" i="27"/>
  <c r="K51" i="27" s="1"/>
  <c r="F9" i="27"/>
  <c r="F40" i="27"/>
  <c r="K40" i="27" s="1"/>
  <c r="F22" i="27"/>
  <c r="K22" i="27" s="1"/>
  <c r="F14" i="27"/>
  <c r="F55" i="27"/>
  <c r="F37" i="27"/>
  <c r="F45" i="27"/>
  <c r="F19" i="27"/>
  <c r="K19" i="27" s="1"/>
  <c r="F27" i="27"/>
  <c r="K27" i="27" s="1"/>
  <c r="F13" i="27"/>
  <c r="F17" i="27"/>
  <c r="L17" i="27" s="1"/>
  <c r="I20" i="27"/>
  <c r="J20" i="27"/>
  <c r="H20" i="27"/>
  <c r="G20" i="27"/>
  <c r="M20" i="27"/>
  <c r="L20" i="27"/>
  <c r="K20" i="27"/>
  <c r="L14" i="27"/>
  <c r="K14" i="27"/>
  <c r="I14" i="27"/>
  <c r="J22" i="27"/>
  <c r="K52" i="27"/>
  <c r="I52" i="27"/>
  <c r="G52" i="27"/>
  <c r="L40" i="27"/>
  <c r="G40" i="27"/>
  <c r="J76" i="27"/>
  <c r="H31" i="27"/>
  <c r="H12" i="27"/>
  <c r="H27" i="27"/>
  <c r="J77" i="27"/>
  <c r="H76" i="27"/>
  <c r="J40" i="27"/>
  <c r="H78" i="27"/>
  <c r="K89" i="27"/>
  <c r="J89" i="27"/>
  <c r="I89" i="27"/>
  <c r="H89" i="27"/>
  <c r="G89" i="27"/>
  <c r="M89" i="27"/>
  <c r="L89" i="27"/>
  <c r="K50" i="27"/>
  <c r="G50" i="27"/>
  <c r="H16" i="27"/>
  <c r="K56" i="27"/>
  <c r="I56" i="27"/>
  <c r="G56" i="27"/>
  <c r="H33" i="27"/>
  <c r="J15" i="27"/>
  <c r="H43" i="27"/>
  <c r="C103" i="27" l="1"/>
  <c r="C102" i="27"/>
  <c r="C105" i="27"/>
  <c r="G105" i="27"/>
  <c r="G104" i="27"/>
  <c r="G103" i="27"/>
  <c r="G102" i="27"/>
  <c r="G101" i="27"/>
  <c r="G100" i="27"/>
  <c r="N83" i="27"/>
  <c r="J83" i="27"/>
  <c r="I83" i="27"/>
  <c r="I46" i="27"/>
  <c r="L30" i="27"/>
  <c r="K17" i="27"/>
  <c r="L31" i="27"/>
  <c r="K92" i="27"/>
  <c r="I85" i="27"/>
  <c r="L8" i="27"/>
  <c r="K35" i="27"/>
  <c r="F108" i="27"/>
  <c r="F113" i="27" s="1"/>
  <c r="G84" i="27"/>
  <c r="H88" i="27"/>
  <c r="G76" i="27"/>
  <c r="L22" i="27"/>
  <c r="K86" i="27"/>
  <c r="L39" i="27"/>
  <c r="L87" i="27"/>
  <c r="J46" i="27"/>
  <c r="K79" i="27"/>
  <c r="B108" i="27"/>
  <c r="B113" i="27" s="1"/>
  <c r="J85" i="27"/>
  <c r="L19" i="27"/>
  <c r="B99" i="27"/>
  <c r="C101" i="27" s="1"/>
  <c r="L9" i="27"/>
  <c r="K9" i="27"/>
  <c r="M35" i="27"/>
  <c r="I105" i="27"/>
  <c r="I104" i="27"/>
  <c r="I103" i="27"/>
  <c r="I102" i="27"/>
  <c r="I101" i="27"/>
  <c r="I100" i="27"/>
  <c r="K46" i="27"/>
  <c r="K12" i="27"/>
  <c r="G83" i="27"/>
  <c r="H83" i="27"/>
  <c r="C108" i="27"/>
  <c r="G108" i="27"/>
  <c r="I90" i="27"/>
  <c r="K85" i="27"/>
  <c r="I84" i="27"/>
  <c r="L37" i="27"/>
  <c r="K37" i="27"/>
  <c r="K18" i="27"/>
  <c r="D92" i="27"/>
  <c r="D84" i="27"/>
  <c r="D76" i="27"/>
  <c r="D53" i="27"/>
  <c r="D45" i="27"/>
  <c r="D37" i="27"/>
  <c r="D21" i="27"/>
  <c r="D87" i="27"/>
  <c r="D79" i="27"/>
  <c r="D58" i="27"/>
  <c r="D40" i="27"/>
  <c r="D90" i="27"/>
  <c r="D82" i="27"/>
  <c r="D85" i="27"/>
  <c r="D77" i="27"/>
  <c r="D61" i="27"/>
  <c r="D57" i="27"/>
  <c r="D46" i="27"/>
  <c r="D38" i="27"/>
  <c r="D22" i="27"/>
  <c r="D88" i="27"/>
  <c r="D80" i="27"/>
  <c r="D55" i="27"/>
  <c r="D51" i="27"/>
  <c r="D41" i="27"/>
  <c r="D91" i="27"/>
  <c r="D83" i="27"/>
  <c r="D60" i="27"/>
  <c r="D56" i="27"/>
  <c r="D44" i="27"/>
  <c r="J36" i="27"/>
  <c r="D32" i="27"/>
  <c r="D54" i="27"/>
  <c r="D52" i="27"/>
  <c r="D43" i="27"/>
  <c r="D14" i="27"/>
  <c r="D10" i="27"/>
  <c r="D31" i="27"/>
  <c r="D59" i="27"/>
  <c r="D50" i="27"/>
  <c r="D81" i="27"/>
  <c r="D17" i="27"/>
  <c r="D13" i="27"/>
  <c r="D36" i="27"/>
  <c r="D8" i="27"/>
  <c r="D15" i="27"/>
  <c r="D11" i="27"/>
  <c r="D20" i="27"/>
  <c r="D18" i="27"/>
  <c r="D78" i="27"/>
  <c r="D35" i="27"/>
  <c r="D30" i="27"/>
  <c r="D89" i="27"/>
  <c r="D39" i="27"/>
  <c r="D16" i="27"/>
  <c r="D12" i="27"/>
  <c r="D86" i="27"/>
  <c r="D42" i="27"/>
  <c r="J13" i="27"/>
  <c r="D9" i="27"/>
  <c r="D28" i="27"/>
  <c r="D27" i="27"/>
  <c r="D26" i="27"/>
  <c r="D19" i="27"/>
  <c r="H108" i="27"/>
  <c r="H113" i="27" s="1"/>
  <c r="I113" i="27" s="1"/>
  <c r="J90" i="27"/>
  <c r="K16" i="27"/>
  <c r="J84" i="27"/>
  <c r="K41" i="27"/>
  <c r="N37" i="27"/>
  <c r="N35" i="27" s="1"/>
  <c r="K80" i="27"/>
  <c r="K78" i="27"/>
  <c r="K90" i="27"/>
  <c r="K84" i="27"/>
  <c r="K10" i="27"/>
  <c r="E113" i="27"/>
  <c r="E112" i="27"/>
  <c r="E111" i="27"/>
  <c r="E110" i="27"/>
  <c r="E109" i="27"/>
  <c r="E105" i="27"/>
  <c r="E104" i="27"/>
  <c r="E103" i="27"/>
  <c r="E102" i="27"/>
  <c r="E101" i="27"/>
  <c r="E100" i="27"/>
  <c r="L83" i="27"/>
  <c r="K83" i="27"/>
  <c r="I92" i="27"/>
  <c r="I109" i="27" l="1"/>
  <c r="I110" i="27"/>
  <c r="C100" i="27"/>
  <c r="I111" i="27"/>
  <c r="C104" i="27"/>
  <c r="I112" i="27"/>
  <c r="C113" i="27"/>
  <c r="C109" i="27"/>
  <c r="C112" i="27"/>
  <c r="C111" i="27"/>
  <c r="C110" i="27"/>
  <c r="G113" i="27"/>
  <c r="G112" i="27"/>
  <c r="G111" i="27"/>
  <c r="G110" i="27"/>
  <c r="G109" i="27"/>
</calcChain>
</file>

<file path=xl/sharedStrings.xml><?xml version="1.0" encoding="utf-8"?>
<sst xmlns="http://schemas.openxmlformats.org/spreadsheetml/2006/main" count="209" uniqueCount="149">
  <si>
    <t>Otros</t>
  </si>
  <si>
    <t>Resto</t>
  </si>
  <si>
    <t>Pases Pasivos</t>
  </si>
  <si>
    <t>Adelantos</t>
  </si>
  <si>
    <t>Documentos</t>
  </si>
  <si>
    <t>Hipotecarios</t>
  </si>
  <si>
    <t>Prendarios</t>
  </si>
  <si>
    <t>Personales</t>
  </si>
  <si>
    <t>Tarjetas de Crédito</t>
  </si>
  <si>
    <t>Cifras en millones, expresadas en la moneda de origen. Cifras provisorias y sujetos a revisión.</t>
  </si>
  <si>
    <t>Principales variables monetarias y del sistema financiero</t>
  </si>
  <si>
    <t>Promedios mensuales</t>
  </si>
  <si>
    <t>Mensual</t>
  </si>
  <si>
    <t>Interanual</t>
  </si>
  <si>
    <t>Nominal s.o.</t>
  </si>
  <si>
    <t>Real s.e.</t>
  </si>
  <si>
    <t>Nominal</t>
  </si>
  <si>
    <t>Real</t>
  </si>
  <si>
    <t>Segmento en moneda doméstica</t>
  </si>
  <si>
    <t>Depósitos del sector privado</t>
  </si>
  <si>
    <t>Depósitos a la vista del sector privado</t>
  </si>
  <si>
    <t>No Remunerados (Transaccionales)</t>
  </si>
  <si>
    <t xml:space="preserve">Remunerados </t>
  </si>
  <si>
    <t>Plazo fijo</t>
  </si>
  <si>
    <t>No Ajustables por CER/UVA</t>
  </si>
  <si>
    <t>Ajustables por CER/UVA</t>
  </si>
  <si>
    <t>Tradicionales</t>
  </si>
  <si>
    <t>Precancelables</t>
  </si>
  <si>
    <t>Otros depósitos</t>
  </si>
  <si>
    <t>Agregados monetarios</t>
  </si>
  <si>
    <t>M2 Total</t>
  </si>
  <si>
    <t xml:space="preserve">    M3 Total</t>
  </si>
  <si>
    <t>Agregados monetarios privados</t>
  </si>
  <si>
    <t>M2 privado</t>
  </si>
  <si>
    <t xml:space="preserve">    M3 privado</t>
  </si>
  <si>
    <t>Préstamos Totales al sector no financiero en pesos</t>
  </si>
  <si>
    <t>Préstamos al sector privado no financiero</t>
  </si>
  <si>
    <t>Tarjetas de crédito</t>
  </si>
  <si>
    <t>Préstamos al sector público no financiero</t>
  </si>
  <si>
    <t>-</t>
  </si>
  <si>
    <t>Depósitos del sector privado no financiero en dólares</t>
  </si>
  <si>
    <t>a la vista</t>
  </si>
  <si>
    <t>a plazo fijo y otros</t>
  </si>
  <si>
    <t>Depósitos del sector público no financiero en dólares</t>
  </si>
  <si>
    <t>Préstamos al sector no financiero en dólares</t>
  </si>
  <si>
    <t>Préstamos al sector privado no financiero en dólares</t>
  </si>
  <si>
    <t>Préstamos al sector público no financiero en dólares</t>
  </si>
  <si>
    <t>Nota: Las definiciones de los agregados monetarios se pueden encontrar en el Glosario</t>
  </si>
  <si>
    <t>Principales variables monetarias vinculadas al BCRA</t>
  </si>
  <si>
    <t>% del PIB</t>
  </si>
  <si>
    <t>mensual</t>
  </si>
  <si>
    <t>interanual</t>
  </si>
  <si>
    <t>Base monetaria</t>
  </si>
  <si>
    <t>Circulación monetaria</t>
  </si>
  <si>
    <t>Circulante en poder del público</t>
  </si>
  <si>
    <t>Efectivo en entidades financieras</t>
  </si>
  <si>
    <t>Cuenta corriente en el BCRA</t>
  </si>
  <si>
    <t>Pasivos Remunerados del BCRA (VN $)</t>
  </si>
  <si>
    <t xml:space="preserve">1 día </t>
  </si>
  <si>
    <t>7 días</t>
  </si>
  <si>
    <t>Stock de LELIQ</t>
  </si>
  <si>
    <t>Reservas internacionales del BCRA en dólares</t>
  </si>
  <si>
    <t>Factores de variación promedio mensual</t>
  </si>
  <si>
    <t>Trimestral</t>
  </si>
  <si>
    <t>Contribución</t>
  </si>
  <si>
    <t>Compra de divisas al sector privado y otros</t>
  </si>
  <si>
    <t>Compra de divisas al Tesoro Nacional</t>
  </si>
  <si>
    <t>Adelantos Transitorios y Transferencia de Utilidades al Gob. Nac.</t>
  </si>
  <si>
    <t>Otras operaciones de sector público</t>
  </si>
  <si>
    <t xml:space="preserve">Otros </t>
  </si>
  <si>
    <r>
      <t>Reservas Internacionales del BCRA</t>
    </r>
    <r>
      <rPr>
        <b/>
        <vertAlign val="superscript"/>
        <sz val="10"/>
        <rFont val="Roboto Condensed"/>
      </rPr>
      <t xml:space="preserve"> </t>
    </r>
  </si>
  <si>
    <t>Compra de divisas</t>
  </si>
  <si>
    <t>Otras operaciones del sector público</t>
  </si>
  <si>
    <t>Efectivo mínimo</t>
  </si>
  <si>
    <t>Resto (incl. valuación tipo de cambio)</t>
  </si>
  <si>
    <t>Nota: El campo "Contribución" se refiere al porcentaje de la variación de cada factor sobre la variable principal correspondiente al mes respecto al cual se está realizando la variación.</t>
  </si>
  <si>
    <t>Organismos internacionales</t>
  </si>
  <si>
    <t>Depósitos a plazo fijo y otros del sector privado</t>
  </si>
  <si>
    <t>Depósitos del sector no financiero en dólares</t>
  </si>
  <si>
    <t>1 No incluye sector financiero ni residentes en el exterior. Las cifras de préstamos corresponden a información estadística, sin ajustar por fideicomisos financieros.</t>
  </si>
  <si>
    <r>
      <t>Segmento en moneda extranjera</t>
    </r>
    <r>
      <rPr>
        <b/>
        <vertAlign val="superscript"/>
        <sz val="12"/>
        <color theme="4"/>
        <rFont val="Roboto Condensed Bold"/>
      </rPr>
      <t>1</t>
    </r>
  </si>
  <si>
    <r>
      <t>Depósitos Totales del sector no financiero en pesos</t>
    </r>
    <r>
      <rPr>
        <b/>
        <vertAlign val="superscript"/>
        <sz val="10"/>
        <rFont val="Roboto Condensed"/>
      </rPr>
      <t>1</t>
    </r>
  </si>
  <si>
    <r>
      <t>Depósitos del sector público</t>
    </r>
    <r>
      <rPr>
        <i/>
        <vertAlign val="superscript"/>
        <sz val="10"/>
        <rFont val="Roboto Condensed"/>
      </rPr>
      <t>2</t>
    </r>
  </si>
  <si>
    <r>
      <t>M2 privado transaccional</t>
    </r>
    <r>
      <rPr>
        <vertAlign val="superscript"/>
        <sz val="10"/>
        <rFont val="Roboto Condensed"/>
      </rPr>
      <t>3</t>
    </r>
  </si>
  <si>
    <r>
      <t>% del PIB</t>
    </r>
    <r>
      <rPr>
        <b/>
        <vertAlign val="superscript"/>
        <sz val="11"/>
        <color theme="0"/>
        <rFont val="Roboto Condensed"/>
      </rPr>
      <t>4</t>
    </r>
  </si>
  <si>
    <t>2 Neto de la utilización de fondos unificados.</t>
  </si>
  <si>
    <t>3 Excluye respecto del M2 privado los depósitos a la vista remunerados.</t>
  </si>
  <si>
    <t>4 Se calcula en base a la serie sin estacionalidad del mes y al PIB sin estacionalidad estimado promedio móvil de 3 meses.</t>
  </si>
  <si>
    <t>Stock de NOTALIQ</t>
  </si>
  <si>
    <t>Instrumentos de regulación monetaria</t>
  </si>
  <si>
    <t>Stock de LELIQ a 28 días</t>
  </si>
  <si>
    <t>Stock de LELIQ a 180 días</t>
  </si>
  <si>
    <t>Tasas en porcentaje nominal anual (salvo especificación en contrario) y montos en millones. Promedios mensuales, en el caso de tasas ponderado por monto.</t>
  </si>
  <si>
    <t>Tasas de Interés de instrumentos de regulación monetaria</t>
  </si>
  <si>
    <t>Tasas de pases BCRA</t>
  </si>
  <si>
    <t>Pasivos 1 día</t>
  </si>
  <si>
    <t>Activos 1 día</t>
  </si>
  <si>
    <t>Tasa LELIQ a 28 días</t>
  </si>
  <si>
    <t>Tasa LELIQ a 180 días</t>
  </si>
  <si>
    <t>Tasas de Interés del Mercado Interbancario</t>
  </si>
  <si>
    <t>Tasas de pases entre terceros rueda REPO a 1 día</t>
  </si>
  <si>
    <t>Monto operado de pases entre terceros rueda REPO (promedio diario)</t>
  </si>
  <si>
    <t>Call en pesos (a 1 día hábil)</t>
  </si>
  <si>
    <t xml:space="preserve">   Tasa</t>
  </si>
  <si>
    <t xml:space="preserve">   Monto operado</t>
  </si>
  <si>
    <t>Tasas de Interés Pasivas</t>
  </si>
  <si>
    <t>Depósitos a la Vista</t>
  </si>
  <si>
    <t>Remunerados</t>
  </si>
  <si>
    <t xml:space="preserve">Plazo Fijo </t>
  </si>
  <si>
    <r>
      <t>Personas humanas hasta $1 millón (30-35 días)</t>
    </r>
    <r>
      <rPr>
        <vertAlign val="superscript"/>
        <sz val="10"/>
        <rFont val="Roboto Condensed"/>
      </rPr>
      <t>1</t>
    </r>
  </si>
  <si>
    <t>TM20 Total (más de $20 millones, 30-35 días)</t>
  </si>
  <si>
    <t>TM20 Bancos Privados (más de $20 millones, 30-35 días)</t>
  </si>
  <si>
    <t>BADLAR Total (más de $1 millón, 30-35 días)</t>
  </si>
  <si>
    <t>BADLAR Bancos Privados (más de $1 millón, 30-35 días)</t>
  </si>
  <si>
    <t>Tasa de precancelación de depósitos en UVA</t>
  </si>
  <si>
    <t>Tasas de Interés Activas</t>
  </si>
  <si>
    <t>Préstamos al sector privado no financiero en pesos</t>
  </si>
  <si>
    <t>Adelantos en cuenta corriente</t>
  </si>
  <si>
    <t xml:space="preserve">     1 a 7 días —con acuerdo a empresas— más de $10 millones </t>
  </si>
  <si>
    <t>Documentos a sola firma</t>
  </si>
  <si>
    <t>Tasas de interés del segmento en moneda extranjera</t>
  </si>
  <si>
    <t>Depósitos a plazo fijo en dólares (30 a 44 días)</t>
  </si>
  <si>
    <t>Documentos a sola firma en dólares</t>
  </si>
  <si>
    <t>Tipo de Cambio</t>
  </si>
  <si>
    <t>Var. Mensual (%)</t>
  </si>
  <si>
    <t>TCN peso/ dólar</t>
  </si>
  <si>
    <t>Mayorista (Com. "A" 3.500)</t>
  </si>
  <si>
    <r>
      <t>Minorista</t>
    </r>
    <r>
      <rPr>
        <vertAlign val="superscript"/>
        <sz val="10"/>
        <rFont val="Roboto Condensed"/>
      </rPr>
      <t>2</t>
    </r>
  </si>
  <si>
    <t>TCN peso/ real</t>
  </si>
  <si>
    <t>TCN peso/ euro</t>
  </si>
  <si>
    <t>ITCNM</t>
  </si>
  <si>
    <t>ITCRM</t>
  </si>
  <si>
    <t>1 La tasa de interés observada no coincide necesariamiente con la tasa de interés mínima garantizada porque incluye los depósitos de hasta $1 millón de personas que, en total, en la entidad financiera superan el millón de pesos. La tasa de interés mínima garantizada aplica a todos los plazos fijos de un depositante en la medida en que el total de plazos fijos en dicha entidad no supere el millón de pesos.</t>
  </si>
  <si>
    <t>2 El Tipo de Cambio Minorista de Referencia ofrecido en la Ciudad Autónoma de Buenos Aires se calcula considerando los tipos de cambio comprador y vendedor anotados por las entidades adheridas, ponderados por su participación en el mercado minorista. (Comunicación "B" 9791)</t>
  </si>
  <si>
    <t>Requerimiento e Integración de Efectivo Mínimo</t>
  </si>
  <si>
    <t>Moneda Nacional</t>
  </si>
  <si>
    <t>% de depósitos totales en pesos</t>
  </si>
  <si>
    <t>Exigencia neta de deducciones</t>
  </si>
  <si>
    <t>Integración en cuentas corrientes</t>
  </si>
  <si>
    <t xml:space="preserve">Integración LELIQ </t>
  </si>
  <si>
    <t>Integración Resto Títulos Públicos</t>
  </si>
  <si>
    <t>Moneda Extranjera</t>
  </si>
  <si>
    <t>% de depósitos totales en moneda extranjera</t>
  </si>
  <si>
    <t>Exigencia</t>
  </si>
  <si>
    <t>Integración (incluye defecto de aplicación de recursos)</t>
  </si>
  <si>
    <r>
      <t xml:space="preserve">Posición </t>
    </r>
    <r>
      <rPr>
        <vertAlign val="superscript"/>
        <sz val="10"/>
        <rFont val="Roboto Condensed"/>
      </rPr>
      <t>(1)</t>
    </r>
  </si>
  <si>
    <t>(1) Posición = Integración - Exigencia</t>
  </si>
  <si>
    <t>Pasivos 7 días</t>
  </si>
  <si>
    <t>Integración BOTE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</si>
</sst>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"/>
    <numFmt numFmtId="166" formatCode="[$-F400]h:mm:ss\ AM/PM"/>
  </numFmts>
  <fonts count="32">
    <font>
      <sz val="10"/>
      <name val="Gill Sans MT"/>
      <family val="2"/>
    </font>
    <font>
      <sz val="11"/>
      <color theme="1"/>
      <name val="Calibri"/>
      <family val="2"/>
      <scheme val="minor"/>
    </font>
    <font>
      <sz val="10"/>
      <name val="Gill Sans MT"/>
      <family val="2"/>
    </font>
    <font>
      <sz val="10"/>
      <name val="Arial"/>
      <family val="2"/>
    </font>
    <font>
      <sz val="10"/>
      <name val="Comic Sans MS"/>
      <family val="4"/>
    </font>
    <font>
      <sz val="10"/>
      <name val="Roboto Condensed"/>
    </font>
    <font>
      <b/>
      <sz val="10"/>
      <name val="Roboto Condensed"/>
    </font>
    <font>
      <b/>
      <vertAlign val="superscript"/>
      <sz val="10"/>
      <name val="Roboto Condensed"/>
    </font>
    <font>
      <i/>
      <sz val="10"/>
      <name val="Roboto Condensed"/>
    </font>
    <font>
      <b/>
      <i/>
      <sz val="10"/>
      <name val="Roboto Condensed"/>
    </font>
    <font>
      <b/>
      <sz val="10"/>
      <color theme="0"/>
      <name val="Roboto Condensed"/>
    </font>
    <font>
      <b/>
      <sz val="12"/>
      <color theme="4"/>
      <name val="Roboto Condensed Bold"/>
    </font>
    <font>
      <b/>
      <sz val="11"/>
      <color theme="0"/>
      <name val="Roboto Condensed"/>
    </font>
    <font>
      <b/>
      <vertAlign val="superscript"/>
      <sz val="11"/>
      <color theme="0"/>
      <name val="Roboto Condensed"/>
    </font>
    <font>
      <sz val="10"/>
      <color theme="0"/>
      <name val="Roboto Condensed"/>
    </font>
    <font>
      <sz val="14"/>
      <name val="Roboto Condensed"/>
    </font>
    <font>
      <b/>
      <vertAlign val="superscript"/>
      <sz val="12"/>
      <color theme="4"/>
      <name val="Roboto Condensed Bold"/>
    </font>
    <font>
      <i/>
      <vertAlign val="superscript"/>
      <sz val="10"/>
      <name val="Roboto Condensed"/>
    </font>
    <font>
      <vertAlign val="superscript"/>
      <sz val="10"/>
      <name val="Roboto Condensed"/>
    </font>
    <font>
      <sz val="12"/>
      <name val="Roboto Condensed"/>
    </font>
    <font>
      <b/>
      <sz val="10"/>
      <color theme="1"/>
      <name val="Roboto Condensed"/>
    </font>
    <font>
      <sz val="9"/>
      <name val="Roboto Condensed"/>
    </font>
    <font>
      <sz val="10"/>
      <name val="Arial"/>
    </font>
    <font>
      <b/>
      <sz val="11"/>
      <color theme="4"/>
      <name val="Roboto Condensed"/>
    </font>
    <font>
      <sz val="10"/>
      <color theme="4"/>
      <name val="Roboto Condensed"/>
    </font>
    <font>
      <vertAlign val="superscript"/>
      <sz val="9"/>
      <name val="Roboto Condensed"/>
    </font>
    <font>
      <vertAlign val="superscript"/>
      <sz val="9"/>
      <color indexed="10"/>
      <name val="Roboto Condensed"/>
    </font>
    <font>
      <sz val="8"/>
      <color indexed="10"/>
      <name val="Roboto Condensed"/>
    </font>
    <font>
      <sz val="10"/>
      <color indexed="10"/>
      <name val="Gill Sans MT"/>
      <family val="2"/>
    </font>
    <font>
      <u/>
      <sz val="10"/>
      <name val="Roboto Condensed"/>
    </font>
    <font>
      <sz val="10"/>
      <color indexed="10"/>
      <name val="Roboto Condensed"/>
    </font>
    <font>
      <b/>
      <sz val="10"/>
      <color indexed="10"/>
      <name val="Roboto Condensed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229">
    <xf numFmtId="0" fontId="0" fillId="0" borderId="0"/>
    <xf numFmtId="9" fontId="2" fillId="0" borderId="0" applyFont="0" applyFill="0" applyBorder="0" applyAlignment="0" applyProtection="0"/>
    <xf numFmtId="0" fontId="1" fillId="0" borderId="0"/>
    <xf numFmtId="0" fontId="3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4" fillId="0" borderId="0"/>
    <xf numFmtId="9" fontId="3" fillId="0" borderId="0" applyFont="0" applyFill="0" applyBorder="0" applyAlignment="0" applyProtection="0"/>
    <xf numFmtId="0" fontId="22" fillId="0" borderId="0"/>
  </cellStyleXfs>
  <cellXfs count="147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1" applyNumberFormat="1" applyFont="1" applyFill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164" fontId="6" fillId="0" borderId="0" xfId="1" applyNumberFormat="1" applyFont="1" applyFill="1" applyBorder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indent="2"/>
    </xf>
    <xf numFmtId="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indent="3"/>
    </xf>
    <xf numFmtId="0" fontId="5" fillId="0" borderId="0" xfId="0" applyFont="1" applyAlignment="1">
      <alignment horizontal="left" vertical="center" indent="4"/>
    </xf>
    <xf numFmtId="0" fontId="5" fillId="0" borderId="0" xfId="0" applyFont="1" applyAlignment="1">
      <alignment horizontal="left" vertical="center" indent="5"/>
    </xf>
    <xf numFmtId="0" fontId="6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indent="2"/>
    </xf>
    <xf numFmtId="0" fontId="8" fillId="0" borderId="0" xfId="0" applyFont="1" applyAlignment="1">
      <alignment horizontal="left" vertical="center" indent="3"/>
    </xf>
    <xf numFmtId="0" fontId="5" fillId="0" borderId="0" xfId="0" applyFont="1" applyAlignment="1">
      <alignment horizontal="left" vertical="center" indent="6"/>
    </xf>
    <xf numFmtId="164" fontId="5" fillId="3" borderId="1" xfId="1" applyNumberFormat="1" applyFont="1" applyFill="1" applyBorder="1" applyAlignment="1">
      <alignment horizontal="center" vertical="center"/>
    </xf>
    <xf numFmtId="164" fontId="6" fillId="3" borderId="1" xfId="1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 indent="4"/>
    </xf>
    <xf numFmtId="3" fontId="6" fillId="3" borderId="0" xfId="0" applyNumberFormat="1" applyFont="1" applyFill="1" applyAlignment="1">
      <alignment horizontal="center" vertical="center"/>
    </xf>
    <xf numFmtId="164" fontId="5" fillId="3" borderId="0" xfId="1" applyNumberFormat="1" applyFont="1" applyFill="1" applyBorder="1" applyAlignment="1">
      <alignment horizontal="center" vertical="center"/>
    </xf>
    <xf numFmtId="164" fontId="5" fillId="3" borderId="0" xfId="0" applyNumberFormat="1" applyFont="1" applyFill="1" applyAlignment="1">
      <alignment horizontal="center" vertical="center"/>
    </xf>
    <xf numFmtId="164" fontId="6" fillId="3" borderId="0" xfId="1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 indent="3"/>
    </xf>
    <xf numFmtId="3" fontId="5" fillId="3" borderId="0" xfId="0" applyNumberFormat="1" applyFont="1" applyFill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left" vertical="center" indent="2"/>
    </xf>
    <xf numFmtId="0" fontId="5" fillId="3" borderId="1" xfId="0" applyFont="1" applyFill="1" applyBorder="1" applyAlignment="1">
      <alignment horizontal="left" vertical="center" wrapText="1" indent="2"/>
    </xf>
    <xf numFmtId="3" fontId="5" fillId="3" borderId="1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 wrapText="1" indent="2"/>
    </xf>
    <xf numFmtId="0" fontId="6" fillId="3" borderId="2" xfId="0" applyFont="1" applyFill="1" applyBorder="1" applyAlignment="1">
      <alignment horizontal="left" vertical="center" indent="2"/>
    </xf>
    <xf numFmtId="0" fontId="5" fillId="3" borderId="2" xfId="0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center" vertical="center"/>
    </xf>
    <xf numFmtId="164" fontId="5" fillId="3" borderId="2" xfId="1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 indent="6"/>
    </xf>
    <xf numFmtId="0" fontId="5" fillId="3" borderId="0" xfId="0" applyFont="1" applyFill="1" applyAlignment="1">
      <alignment horizontal="left" vertical="center" indent="5"/>
    </xf>
    <xf numFmtId="0" fontId="9" fillId="3" borderId="0" xfId="0" applyFont="1" applyFill="1" applyAlignment="1">
      <alignment horizontal="left" vertical="center" indent="4"/>
    </xf>
    <xf numFmtId="3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left" vertical="center" indent="3"/>
    </xf>
    <xf numFmtId="0" fontId="9" fillId="3" borderId="1" xfId="0" applyFont="1" applyFill="1" applyBorder="1" applyAlignment="1">
      <alignment horizontal="left" vertical="center" indent="3"/>
    </xf>
    <xf numFmtId="3" fontId="9" fillId="3" borderId="1" xfId="0" applyNumberFormat="1" applyFont="1" applyFill="1" applyBorder="1" applyAlignment="1">
      <alignment horizontal="center" vertical="center"/>
    </xf>
    <xf numFmtId="166" fontId="5" fillId="0" borderId="0" xfId="1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164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 indent="1"/>
    </xf>
    <xf numFmtId="0" fontId="5" fillId="3" borderId="0" xfId="0" applyFont="1" applyFill="1" applyAlignment="1">
      <alignment horizontal="left" vertical="center" indent="2"/>
    </xf>
    <xf numFmtId="0" fontId="14" fillId="2" borderId="0" xfId="0" applyFont="1" applyFill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 vertical="center"/>
    </xf>
    <xf numFmtId="164" fontId="6" fillId="3" borderId="0" xfId="1" applyNumberFormat="1" applyFont="1" applyFill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indent="4"/>
    </xf>
    <xf numFmtId="0" fontId="8" fillId="3" borderId="0" xfId="0" applyFont="1" applyFill="1" applyAlignment="1">
      <alignment horizontal="left" vertical="center" indent="3"/>
    </xf>
    <xf numFmtId="3" fontId="8" fillId="3" borderId="0" xfId="0" applyNumberFormat="1" applyFont="1" applyFill="1" applyAlignment="1">
      <alignment horizontal="center" vertical="center"/>
    </xf>
    <xf numFmtId="0" fontId="15" fillId="0" borderId="0" xfId="0" applyFont="1" applyAlignment="1">
      <alignment vertical="center"/>
    </xf>
    <xf numFmtId="0" fontId="6" fillId="3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3" fontId="5" fillId="0" borderId="0" xfId="0" applyNumberFormat="1" applyFont="1" applyAlignment="1">
      <alignment vertical="center"/>
    </xf>
    <xf numFmtId="0" fontId="19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17" fontId="10" fillId="2" borderId="0" xfId="0" applyNumberFormat="1" applyFont="1" applyFill="1" applyAlignment="1">
      <alignment horizontal="center" vertical="center"/>
    </xf>
    <xf numFmtId="17" fontId="6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4" fontId="5" fillId="3" borderId="0" xfId="0" applyNumberFormat="1" applyFont="1" applyFill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 indent="1"/>
    </xf>
    <xf numFmtId="165" fontId="5" fillId="3" borderId="0" xfId="0" applyNumberFormat="1" applyFont="1" applyFill="1" applyAlignment="1">
      <alignment horizontal="center" vertical="center"/>
    </xf>
    <xf numFmtId="165" fontId="5" fillId="0" borderId="0" xfId="0" applyNumberFormat="1" applyFont="1" applyAlignment="1">
      <alignment vertical="center"/>
    </xf>
    <xf numFmtId="0" fontId="2" fillId="4" borderId="0" xfId="228" applyFont="1" applyFill="1"/>
    <xf numFmtId="0" fontId="2" fillId="0" borderId="0" xfId="228" applyFont="1"/>
    <xf numFmtId="0" fontId="22" fillId="0" borderId="0" xfId="228"/>
    <xf numFmtId="0" fontId="10" fillId="2" borderId="0" xfId="228" applyFont="1" applyFill="1" applyAlignment="1">
      <alignment horizontal="center" vertical="center"/>
    </xf>
    <xf numFmtId="17" fontId="10" fillId="2" borderId="0" xfId="228" applyNumberFormat="1" applyFont="1" applyFill="1" applyAlignment="1">
      <alignment horizontal="center" vertical="center"/>
    </xf>
    <xf numFmtId="0" fontId="5" fillId="4" borderId="0" xfId="228" applyFont="1" applyFill="1" applyAlignment="1">
      <alignment vertical="center"/>
    </xf>
    <xf numFmtId="0" fontId="8" fillId="4" borderId="0" xfId="228" applyFont="1" applyFill="1" applyAlignment="1">
      <alignment vertical="center" wrapText="1"/>
    </xf>
    <xf numFmtId="0" fontId="8" fillId="4" borderId="0" xfId="228" applyFont="1" applyFill="1" applyAlignment="1">
      <alignment horizontal="center" vertical="center" wrapText="1"/>
    </xf>
    <xf numFmtId="0" fontId="23" fillId="3" borderId="0" xfId="228" applyFont="1" applyFill="1" applyAlignment="1">
      <alignment horizontal="left" vertical="center" indent="1"/>
    </xf>
    <xf numFmtId="0" fontId="5" fillId="4" borderId="0" xfId="228" applyFont="1" applyFill="1" applyAlignment="1">
      <alignment horizontal="left" vertical="center" indent="2"/>
    </xf>
    <xf numFmtId="165" fontId="5" fillId="4" borderId="0" xfId="228" quotePrefix="1" applyNumberFormat="1" applyFont="1" applyFill="1" applyAlignment="1">
      <alignment horizontal="center" vertical="center"/>
    </xf>
    <xf numFmtId="0" fontId="5" fillId="3" borderId="0" xfId="228" applyFont="1" applyFill="1" applyAlignment="1">
      <alignment horizontal="left" vertical="center" indent="2"/>
    </xf>
    <xf numFmtId="165" fontId="5" fillId="3" borderId="0" xfId="228" quotePrefix="1" applyNumberFormat="1" applyFont="1" applyFill="1" applyAlignment="1">
      <alignment horizontal="center" vertical="center"/>
    </xf>
    <xf numFmtId="0" fontId="23" fillId="4" borderId="0" xfId="228" applyFont="1" applyFill="1" applyAlignment="1">
      <alignment horizontal="left" vertical="center" indent="1"/>
    </xf>
    <xf numFmtId="165" fontId="5" fillId="3" borderId="0" xfId="228" applyNumberFormat="1" applyFont="1" applyFill="1" applyAlignment="1">
      <alignment horizontal="center" vertical="center"/>
    </xf>
    <xf numFmtId="165" fontId="5" fillId="4" borderId="0" xfId="228" applyNumberFormat="1" applyFont="1" applyFill="1" applyAlignment="1">
      <alignment horizontal="center" vertical="center"/>
    </xf>
    <xf numFmtId="0" fontId="2" fillId="4" borderId="0" xfId="228" applyFont="1" applyFill="1" applyAlignment="1">
      <alignment vertical="center"/>
    </xf>
    <xf numFmtId="0" fontId="21" fillId="4" borderId="0" xfId="228" applyFont="1" applyFill="1"/>
    <xf numFmtId="0" fontId="26" fillId="4" borderId="0" xfId="228" applyFont="1" applyFill="1" applyAlignment="1">
      <alignment vertical="center"/>
    </xf>
    <xf numFmtId="0" fontId="2" fillId="0" borderId="0" xfId="228" applyFont="1" applyAlignment="1">
      <alignment vertical="center"/>
    </xf>
    <xf numFmtId="0" fontId="21" fillId="4" borderId="0" xfId="228" applyFont="1" applyFill="1" applyAlignment="1">
      <alignment horizontal="left"/>
    </xf>
    <xf numFmtId="0" fontId="27" fillId="4" borderId="0" xfId="228" applyFont="1" applyFill="1"/>
    <xf numFmtId="0" fontId="28" fillId="0" borderId="0" xfId="228" applyFont="1"/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vertical="center"/>
    </xf>
    <xf numFmtId="164" fontId="5" fillId="5" borderId="0" xfId="0" applyNumberFormat="1" applyFont="1" applyFill="1" applyAlignment="1">
      <alignment horizontal="center" vertical="center"/>
    </xf>
    <xf numFmtId="164" fontId="5" fillId="5" borderId="0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164" fontId="5" fillId="0" borderId="0" xfId="1" applyNumberFormat="1" applyFont="1" applyBorder="1" applyAlignment="1">
      <alignment horizontal="center" vertical="center"/>
    </xf>
    <xf numFmtId="0" fontId="29" fillId="0" borderId="0" xfId="0" applyFont="1" applyAlignment="1">
      <alignment horizontal="left" vertical="center" indent="1"/>
    </xf>
    <xf numFmtId="0" fontId="29" fillId="0" borderId="0" xfId="0" applyFont="1" applyAlignment="1">
      <alignment vertical="center"/>
    </xf>
    <xf numFmtId="165" fontId="5" fillId="4" borderId="0" xfId="228" quotePrefix="1" applyNumberFormat="1" applyFont="1" applyFill="1" applyAlignment="1">
      <alignment horizontal="center"/>
    </xf>
    <xf numFmtId="0" fontId="5" fillId="4" borderId="0" xfId="228" applyFont="1" applyFill="1" applyAlignment="1">
      <alignment horizontal="left" vertical="center" indent="3"/>
    </xf>
    <xf numFmtId="0" fontId="30" fillId="4" borderId="0" xfId="228" applyFont="1" applyFill="1"/>
    <xf numFmtId="0" fontId="5" fillId="4" borderId="0" xfId="228" applyFont="1" applyFill="1"/>
    <xf numFmtId="0" fontId="31" fillId="4" borderId="0" xfId="228" applyFont="1" applyFill="1"/>
    <xf numFmtId="0" fontId="6" fillId="4" borderId="0" xfId="228" applyFont="1" applyFill="1"/>
    <xf numFmtId="0" fontId="14" fillId="2" borderId="5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17" fontId="10" fillId="2" borderId="10" xfId="0" applyNumberFormat="1" applyFont="1" applyFill="1" applyBorder="1" applyAlignment="1">
      <alignment horizontal="center" vertical="distributed" wrapText="1"/>
    </xf>
    <xf numFmtId="17" fontId="10" fillId="2" borderId="11" xfId="0" applyNumberFormat="1" applyFont="1" applyFill="1" applyBorder="1" applyAlignment="1">
      <alignment horizontal="center" vertical="distributed" wrapText="1"/>
    </xf>
    <xf numFmtId="17" fontId="10" fillId="2" borderId="4" xfId="0" applyNumberFormat="1" applyFont="1" applyFill="1" applyBorder="1" applyAlignment="1">
      <alignment horizontal="center" vertical="center" wrapText="1"/>
    </xf>
    <xf numFmtId="17" fontId="10" fillId="2" borderId="0" xfId="0" applyNumberFormat="1" applyFont="1" applyFill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17" fontId="10" fillId="2" borderId="12" xfId="0" applyNumberFormat="1" applyFont="1" applyFill="1" applyBorder="1" applyAlignment="1">
      <alignment horizontal="center" vertical="center" wrapText="1"/>
    </xf>
    <xf numFmtId="17" fontId="10" fillId="2" borderId="6" xfId="0" applyNumberFormat="1" applyFont="1" applyFill="1" applyBorder="1" applyAlignment="1">
      <alignment horizontal="center" vertical="center" wrapText="1"/>
    </xf>
    <xf numFmtId="17" fontId="14" fillId="2" borderId="8" xfId="0" applyNumberFormat="1" applyFont="1" applyFill="1" applyBorder="1" applyAlignment="1">
      <alignment horizontal="center" vertical="center" wrapText="1"/>
    </xf>
    <xf numFmtId="17" fontId="14" fillId="2" borderId="9" xfId="0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17" fontId="12" fillId="2" borderId="0" xfId="0" applyNumberFormat="1" applyFont="1" applyFill="1" applyAlignment="1">
      <alignment horizontal="center" vertical="distributed" wrapText="1"/>
    </xf>
    <xf numFmtId="17" fontId="12" fillId="2" borderId="0" xfId="0" applyNumberFormat="1" applyFont="1" applyFill="1" applyAlignment="1">
      <alignment horizontal="center" vertical="center" wrapText="1"/>
    </xf>
    <xf numFmtId="0" fontId="11" fillId="3" borderId="0" xfId="0" applyFont="1" applyFill="1" applyAlignment="1">
      <alignment horizontal="left" vertical="center" indent="1"/>
    </xf>
    <xf numFmtId="0" fontId="11" fillId="0" borderId="0" xfId="0" applyFont="1" applyAlignment="1">
      <alignment horizontal="left" vertical="center" indent="1"/>
    </xf>
    <xf numFmtId="0" fontId="12" fillId="2" borderId="6" xfId="0" applyFont="1" applyFill="1" applyBorder="1" applyAlignment="1">
      <alignment horizontal="center" vertical="center" wrapText="1"/>
    </xf>
    <xf numFmtId="17" fontId="12" fillId="2" borderId="6" xfId="0" applyNumberFormat="1" applyFont="1" applyFill="1" applyBorder="1" applyAlignment="1">
      <alignment horizontal="center" vertical="center" wrapText="1"/>
    </xf>
    <xf numFmtId="17" fontId="12" fillId="2" borderId="5" xfId="0" applyNumberFormat="1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25" fillId="4" borderId="0" xfId="228" applyFont="1" applyFill="1" applyAlignment="1">
      <alignment horizontal="left" wrapText="1"/>
    </xf>
    <xf numFmtId="0" fontId="24" fillId="3" borderId="0" xfId="228" applyFont="1" applyFill="1" applyAlignment="1">
      <alignment horizontal="center" vertical="center"/>
    </xf>
    <xf numFmtId="0" fontId="24" fillId="4" borderId="0" xfId="228" applyFont="1" applyFill="1" applyAlignment="1">
      <alignment horizontal="center" vertical="center"/>
    </xf>
  </cellXfs>
  <cellStyles count="229">
    <cellStyle name="Normal" xfId="0" builtinId="0"/>
    <cellStyle name="Normal 10" xfId="3" xr:uid="{00000000-0005-0000-0000-000002000000}"/>
    <cellStyle name="Normal 100" xfId="4" xr:uid="{00000000-0005-0000-0000-000003000000}"/>
    <cellStyle name="Normal 101" xfId="5" xr:uid="{00000000-0005-0000-0000-000004000000}"/>
    <cellStyle name="Normal 102" xfId="6" xr:uid="{00000000-0005-0000-0000-000005000000}"/>
    <cellStyle name="Normal 103" xfId="7" xr:uid="{00000000-0005-0000-0000-000006000000}"/>
    <cellStyle name="Normal 104" xfId="8" xr:uid="{00000000-0005-0000-0000-000007000000}"/>
    <cellStyle name="Normal 105" xfId="9" xr:uid="{00000000-0005-0000-0000-000008000000}"/>
    <cellStyle name="Normal 106" xfId="10" xr:uid="{00000000-0005-0000-0000-000009000000}"/>
    <cellStyle name="Normal 107" xfId="11" xr:uid="{00000000-0005-0000-0000-00000A000000}"/>
    <cellStyle name="Normal 108" xfId="12" xr:uid="{00000000-0005-0000-0000-00000B000000}"/>
    <cellStyle name="Normal 109" xfId="13" xr:uid="{00000000-0005-0000-0000-00000C000000}"/>
    <cellStyle name="Normal 11" xfId="14" xr:uid="{00000000-0005-0000-0000-00000D000000}"/>
    <cellStyle name="Normal 110" xfId="15" xr:uid="{00000000-0005-0000-0000-00000E000000}"/>
    <cellStyle name="Normal 111" xfId="16" xr:uid="{00000000-0005-0000-0000-00000F000000}"/>
    <cellStyle name="Normal 112" xfId="17" xr:uid="{00000000-0005-0000-0000-000010000000}"/>
    <cellStyle name="Normal 113" xfId="18" xr:uid="{00000000-0005-0000-0000-000011000000}"/>
    <cellStyle name="Normal 114" xfId="19" xr:uid="{00000000-0005-0000-0000-000012000000}"/>
    <cellStyle name="Normal 115" xfId="20" xr:uid="{00000000-0005-0000-0000-000013000000}"/>
    <cellStyle name="Normal 116" xfId="21" xr:uid="{00000000-0005-0000-0000-000014000000}"/>
    <cellStyle name="Normal 117" xfId="22" xr:uid="{00000000-0005-0000-0000-000015000000}"/>
    <cellStyle name="Normal 118" xfId="23" xr:uid="{00000000-0005-0000-0000-000016000000}"/>
    <cellStyle name="Normal 119" xfId="24" xr:uid="{00000000-0005-0000-0000-000017000000}"/>
    <cellStyle name="Normal 12" xfId="25" xr:uid="{00000000-0005-0000-0000-000018000000}"/>
    <cellStyle name="Normal 120" xfId="26" xr:uid="{00000000-0005-0000-0000-000019000000}"/>
    <cellStyle name="Normal 121" xfId="27" xr:uid="{00000000-0005-0000-0000-00001A000000}"/>
    <cellStyle name="Normal 122" xfId="28" xr:uid="{00000000-0005-0000-0000-00001B000000}"/>
    <cellStyle name="Normal 123" xfId="29" xr:uid="{00000000-0005-0000-0000-00001C000000}"/>
    <cellStyle name="Normal 124" xfId="30" xr:uid="{00000000-0005-0000-0000-00001D000000}"/>
    <cellStyle name="Normal 125" xfId="31" xr:uid="{00000000-0005-0000-0000-00001E000000}"/>
    <cellStyle name="Normal 126" xfId="32" xr:uid="{00000000-0005-0000-0000-00001F000000}"/>
    <cellStyle name="Normal 127" xfId="33" xr:uid="{00000000-0005-0000-0000-000020000000}"/>
    <cellStyle name="Normal 128" xfId="34" xr:uid="{00000000-0005-0000-0000-000021000000}"/>
    <cellStyle name="Normal 129" xfId="35" xr:uid="{00000000-0005-0000-0000-000022000000}"/>
    <cellStyle name="Normal 13" xfId="36" xr:uid="{00000000-0005-0000-0000-000023000000}"/>
    <cellStyle name="Normal 130" xfId="37" xr:uid="{00000000-0005-0000-0000-000024000000}"/>
    <cellStyle name="Normal 131" xfId="38" xr:uid="{00000000-0005-0000-0000-000025000000}"/>
    <cellStyle name="Normal 132" xfId="39" xr:uid="{00000000-0005-0000-0000-000026000000}"/>
    <cellStyle name="Normal 133" xfId="40" xr:uid="{00000000-0005-0000-0000-000027000000}"/>
    <cellStyle name="Normal 134" xfId="41" xr:uid="{00000000-0005-0000-0000-000028000000}"/>
    <cellStyle name="Normal 135" xfId="42" xr:uid="{00000000-0005-0000-0000-000029000000}"/>
    <cellStyle name="Normal 136" xfId="43" xr:uid="{00000000-0005-0000-0000-00002A000000}"/>
    <cellStyle name="Normal 137" xfId="44" xr:uid="{00000000-0005-0000-0000-00002B000000}"/>
    <cellStyle name="Normal 138" xfId="45" xr:uid="{00000000-0005-0000-0000-00002C000000}"/>
    <cellStyle name="Normal 139" xfId="46" xr:uid="{00000000-0005-0000-0000-00002D000000}"/>
    <cellStyle name="Normal 14" xfId="47" xr:uid="{00000000-0005-0000-0000-00002E000000}"/>
    <cellStyle name="Normal 140" xfId="48" xr:uid="{00000000-0005-0000-0000-00002F000000}"/>
    <cellStyle name="Normal 141" xfId="49" xr:uid="{00000000-0005-0000-0000-000030000000}"/>
    <cellStyle name="Normal 142" xfId="50" xr:uid="{00000000-0005-0000-0000-000031000000}"/>
    <cellStyle name="Normal 143" xfId="51" xr:uid="{00000000-0005-0000-0000-000032000000}"/>
    <cellStyle name="Normal 144" xfId="52" xr:uid="{00000000-0005-0000-0000-000033000000}"/>
    <cellStyle name="Normal 145" xfId="53" xr:uid="{00000000-0005-0000-0000-000034000000}"/>
    <cellStyle name="Normal 146" xfId="54" xr:uid="{00000000-0005-0000-0000-000035000000}"/>
    <cellStyle name="Normal 147" xfId="55" xr:uid="{00000000-0005-0000-0000-000036000000}"/>
    <cellStyle name="Normal 148" xfId="56" xr:uid="{00000000-0005-0000-0000-000037000000}"/>
    <cellStyle name="Normal 149" xfId="57" xr:uid="{00000000-0005-0000-0000-000038000000}"/>
    <cellStyle name="Normal 15" xfId="58" xr:uid="{00000000-0005-0000-0000-000039000000}"/>
    <cellStyle name="Normal 150" xfId="59" xr:uid="{00000000-0005-0000-0000-00003A000000}"/>
    <cellStyle name="Normal 151" xfId="60" xr:uid="{00000000-0005-0000-0000-00003B000000}"/>
    <cellStyle name="Normal 152" xfId="61" xr:uid="{00000000-0005-0000-0000-00003C000000}"/>
    <cellStyle name="Normal 153" xfId="62" xr:uid="{00000000-0005-0000-0000-00003D000000}"/>
    <cellStyle name="Normal 154" xfId="63" xr:uid="{00000000-0005-0000-0000-00003E000000}"/>
    <cellStyle name="Normal 155" xfId="64" xr:uid="{00000000-0005-0000-0000-00003F000000}"/>
    <cellStyle name="Normal 156" xfId="65" xr:uid="{00000000-0005-0000-0000-000040000000}"/>
    <cellStyle name="Normal 157" xfId="66" xr:uid="{00000000-0005-0000-0000-000041000000}"/>
    <cellStyle name="Normal 158" xfId="67" xr:uid="{00000000-0005-0000-0000-000042000000}"/>
    <cellStyle name="Normal 159" xfId="68" xr:uid="{00000000-0005-0000-0000-000043000000}"/>
    <cellStyle name="Normal 16" xfId="69" xr:uid="{00000000-0005-0000-0000-000044000000}"/>
    <cellStyle name="Normal 160" xfId="70" xr:uid="{00000000-0005-0000-0000-000045000000}"/>
    <cellStyle name="Normal 161" xfId="71" xr:uid="{00000000-0005-0000-0000-000046000000}"/>
    <cellStyle name="Normal 162" xfId="72" xr:uid="{00000000-0005-0000-0000-000047000000}"/>
    <cellStyle name="Normal 163" xfId="73" xr:uid="{00000000-0005-0000-0000-000048000000}"/>
    <cellStyle name="Normal 164" xfId="74" xr:uid="{00000000-0005-0000-0000-000049000000}"/>
    <cellStyle name="Normal 165" xfId="75" xr:uid="{00000000-0005-0000-0000-00004A000000}"/>
    <cellStyle name="Normal 166" xfId="2" xr:uid="{00000000-0005-0000-0000-00004B000000}"/>
    <cellStyle name="Normal 167" xfId="228" xr:uid="{F1DA1E44-573D-424A-AF7A-3327AF657FFF}"/>
    <cellStyle name="Normal 17" xfId="76" xr:uid="{00000000-0005-0000-0000-00004C000000}"/>
    <cellStyle name="Normal 18" xfId="77" xr:uid="{00000000-0005-0000-0000-00004D000000}"/>
    <cellStyle name="Normal 19" xfId="78" xr:uid="{00000000-0005-0000-0000-00004E000000}"/>
    <cellStyle name="Normal 2" xfId="79" xr:uid="{00000000-0005-0000-0000-00004F000000}"/>
    <cellStyle name="Normal 2 10" xfId="80" xr:uid="{00000000-0005-0000-0000-000050000000}"/>
    <cellStyle name="Normal 2 11" xfId="81" xr:uid="{00000000-0005-0000-0000-000051000000}"/>
    <cellStyle name="Normal 2 12" xfId="82" xr:uid="{00000000-0005-0000-0000-000052000000}"/>
    <cellStyle name="Normal 2 13" xfId="83" xr:uid="{00000000-0005-0000-0000-000053000000}"/>
    <cellStyle name="Normal 2 14" xfId="84" xr:uid="{00000000-0005-0000-0000-000054000000}"/>
    <cellStyle name="Normal 2 15" xfId="85" xr:uid="{00000000-0005-0000-0000-000055000000}"/>
    <cellStyle name="Normal 2 16" xfId="86" xr:uid="{00000000-0005-0000-0000-000056000000}"/>
    <cellStyle name="Normal 2 17" xfId="87" xr:uid="{00000000-0005-0000-0000-000057000000}"/>
    <cellStyle name="Normal 2 18" xfId="88" xr:uid="{00000000-0005-0000-0000-000058000000}"/>
    <cellStyle name="Normal 2 19" xfId="89" xr:uid="{00000000-0005-0000-0000-000059000000}"/>
    <cellStyle name="Normal 2 2" xfId="90" xr:uid="{00000000-0005-0000-0000-00005A000000}"/>
    <cellStyle name="Normal 2 20" xfId="91" xr:uid="{00000000-0005-0000-0000-00005B000000}"/>
    <cellStyle name="Normal 2 21" xfId="92" xr:uid="{00000000-0005-0000-0000-00005C000000}"/>
    <cellStyle name="Normal 2 22" xfId="93" xr:uid="{00000000-0005-0000-0000-00005D000000}"/>
    <cellStyle name="Normal 2 23" xfId="94" xr:uid="{00000000-0005-0000-0000-00005E000000}"/>
    <cellStyle name="Normal 2 24" xfId="95" xr:uid="{00000000-0005-0000-0000-00005F000000}"/>
    <cellStyle name="Normal 2 25" xfId="96" xr:uid="{00000000-0005-0000-0000-000060000000}"/>
    <cellStyle name="Normal 2 26" xfId="97" xr:uid="{00000000-0005-0000-0000-000061000000}"/>
    <cellStyle name="Normal 2 27" xfId="98" xr:uid="{00000000-0005-0000-0000-000062000000}"/>
    <cellStyle name="Normal 2 28" xfId="99" xr:uid="{00000000-0005-0000-0000-000063000000}"/>
    <cellStyle name="Normal 2 29" xfId="100" xr:uid="{00000000-0005-0000-0000-000064000000}"/>
    <cellStyle name="Normal 2 3" xfId="101" xr:uid="{00000000-0005-0000-0000-000065000000}"/>
    <cellStyle name="Normal 2 30" xfId="102" xr:uid="{00000000-0005-0000-0000-000066000000}"/>
    <cellStyle name="Normal 2 31" xfId="103" xr:uid="{00000000-0005-0000-0000-000067000000}"/>
    <cellStyle name="Normal 2 32" xfId="104" xr:uid="{00000000-0005-0000-0000-000068000000}"/>
    <cellStyle name="Normal 2 33" xfId="105" xr:uid="{00000000-0005-0000-0000-000069000000}"/>
    <cellStyle name="Normal 2 34" xfId="106" xr:uid="{00000000-0005-0000-0000-00006A000000}"/>
    <cellStyle name="Normal 2 35" xfId="107" xr:uid="{00000000-0005-0000-0000-00006B000000}"/>
    <cellStyle name="Normal 2 36" xfId="108" xr:uid="{00000000-0005-0000-0000-00006C000000}"/>
    <cellStyle name="Normal 2 37" xfId="109" xr:uid="{00000000-0005-0000-0000-00006D000000}"/>
    <cellStyle name="Normal 2 38" xfId="110" xr:uid="{00000000-0005-0000-0000-00006E000000}"/>
    <cellStyle name="Normal 2 39" xfId="111" xr:uid="{00000000-0005-0000-0000-00006F000000}"/>
    <cellStyle name="Normal 2 4" xfId="112" xr:uid="{00000000-0005-0000-0000-000070000000}"/>
    <cellStyle name="Normal 2 40" xfId="113" xr:uid="{00000000-0005-0000-0000-000071000000}"/>
    <cellStyle name="Normal 2 41" xfId="114" xr:uid="{00000000-0005-0000-0000-000072000000}"/>
    <cellStyle name="Normal 2 42" xfId="115" xr:uid="{00000000-0005-0000-0000-000073000000}"/>
    <cellStyle name="Normal 2 43" xfId="116" xr:uid="{00000000-0005-0000-0000-000074000000}"/>
    <cellStyle name="Normal 2 44" xfId="117" xr:uid="{00000000-0005-0000-0000-000075000000}"/>
    <cellStyle name="Normal 2 45" xfId="118" xr:uid="{00000000-0005-0000-0000-000076000000}"/>
    <cellStyle name="Normal 2 46" xfId="119" xr:uid="{00000000-0005-0000-0000-000077000000}"/>
    <cellStyle name="Normal 2 47" xfId="120" xr:uid="{00000000-0005-0000-0000-000078000000}"/>
    <cellStyle name="Normal 2 48" xfId="121" xr:uid="{00000000-0005-0000-0000-000079000000}"/>
    <cellStyle name="Normal 2 49" xfId="122" xr:uid="{00000000-0005-0000-0000-00007A000000}"/>
    <cellStyle name="Normal 2 5" xfId="123" xr:uid="{00000000-0005-0000-0000-00007B000000}"/>
    <cellStyle name="Normal 2 50" xfId="124" xr:uid="{00000000-0005-0000-0000-00007C000000}"/>
    <cellStyle name="Normal 2 51" xfId="125" xr:uid="{00000000-0005-0000-0000-00007D000000}"/>
    <cellStyle name="Normal 2 6" xfId="126" xr:uid="{00000000-0005-0000-0000-00007E000000}"/>
    <cellStyle name="Normal 2 7" xfId="127" xr:uid="{00000000-0005-0000-0000-00007F000000}"/>
    <cellStyle name="Normal 2 8" xfId="128" xr:uid="{00000000-0005-0000-0000-000080000000}"/>
    <cellStyle name="Normal 2 9" xfId="129" xr:uid="{00000000-0005-0000-0000-000081000000}"/>
    <cellStyle name="Normal 20" xfId="130" xr:uid="{00000000-0005-0000-0000-000082000000}"/>
    <cellStyle name="Normal 21" xfId="131" xr:uid="{00000000-0005-0000-0000-000083000000}"/>
    <cellStyle name="Normal 22" xfId="132" xr:uid="{00000000-0005-0000-0000-000084000000}"/>
    <cellStyle name="Normal 23" xfId="133" xr:uid="{00000000-0005-0000-0000-000085000000}"/>
    <cellStyle name="Normal 24" xfId="134" xr:uid="{00000000-0005-0000-0000-000086000000}"/>
    <cellStyle name="Normal 25" xfId="135" xr:uid="{00000000-0005-0000-0000-000087000000}"/>
    <cellStyle name="Normal 26" xfId="136" xr:uid="{00000000-0005-0000-0000-000088000000}"/>
    <cellStyle name="Normal 27" xfId="137" xr:uid="{00000000-0005-0000-0000-000089000000}"/>
    <cellStyle name="Normal 28" xfId="138" xr:uid="{00000000-0005-0000-0000-00008A000000}"/>
    <cellStyle name="Normal 29" xfId="139" xr:uid="{00000000-0005-0000-0000-00008B000000}"/>
    <cellStyle name="Normal 3" xfId="140" xr:uid="{00000000-0005-0000-0000-00008C000000}"/>
    <cellStyle name="Normal 3 10" xfId="141" xr:uid="{00000000-0005-0000-0000-00008D000000}"/>
    <cellStyle name="Normal 3 2" xfId="142" xr:uid="{00000000-0005-0000-0000-00008E000000}"/>
    <cellStyle name="Normal 3 3" xfId="143" xr:uid="{00000000-0005-0000-0000-00008F000000}"/>
    <cellStyle name="Normal 3 4" xfId="144" xr:uid="{00000000-0005-0000-0000-000090000000}"/>
    <cellStyle name="Normal 3 5" xfId="145" xr:uid="{00000000-0005-0000-0000-000091000000}"/>
    <cellStyle name="Normal 3 6" xfId="146" xr:uid="{00000000-0005-0000-0000-000092000000}"/>
    <cellStyle name="Normal 3 7" xfId="147" xr:uid="{00000000-0005-0000-0000-000093000000}"/>
    <cellStyle name="Normal 3 8" xfId="148" xr:uid="{00000000-0005-0000-0000-000094000000}"/>
    <cellStyle name="Normal 3 9" xfId="149" xr:uid="{00000000-0005-0000-0000-000095000000}"/>
    <cellStyle name="Normal 30" xfId="150" xr:uid="{00000000-0005-0000-0000-000096000000}"/>
    <cellStyle name="Normal 31" xfId="151" xr:uid="{00000000-0005-0000-0000-000097000000}"/>
    <cellStyle name="Normal 32" xfId="152" xr:uid="{00000000-0005-0000-0000-000098000000}"/>
    <cellStyle name="Normal 33" xfId="153" xr:uid="{00000000-0005-0000-0000-000099000000}"/>
    <cellStyle name="Normal 34" xfId="154" xr:uid="{00000000-0005-0000-0000-00009A000000}"/>
    <cellStyle name="Normal 35" xfId="155" xr:uid="{00000000-0005-0000-0000-00009B000000}"/>
    <cellStyle name="Normal 36" xfId="156" xr:uid="{00000000-0005-0000-0000-00009C000000}"/>
    <cellStyle name="Normal 37" xfId="157" xr:uid="{00000000-0005-0000-0000-00009D000000}"/>
    <cellStyle name="Normal 38" xfId="158" xr:uid="{00000000-0005-0000-0000-00009E000000}"/>
    <cellStyle name="Normal 39" xfId="159" xr:uid="{00000000-0005-0000-0000-00009F000000}"/>
    <cellStyle name="Normal 4" xfId="160" xr:uid="{00000000-0005-0000-0000-0000A0000000}"/>
    <cellStyle name="Normal 40" xfId="161" xr:uid="{00000000-0005-0000-0000-0000A1000000}"/>
    <cellStyle name="Normal 41" xfId="162" xr:uid="{00000000-0005-0000-0000-0000A2000000}"/>
    <cellStyle name="Normal 42" xfId="163" xr:uid="{00000000-0005-0000-0000-0000A3000000}"/>
    <cellStyle name="Normal 43" xfId="164" xr:uid="{00000000-0005-0000-0000-0000A4000000}"/>
    <cellStyle name="Normal 44" xfId="165" xr:uid="{00000000-0005-0000-0000-0000A5000000}"/>
    <cellStyle name="Normal 45" xfId="166" xr:uid="{00000000-0005-0000-0000-0000A6000000}"/>
    <cellStyle name="Normal 46" xfId="167" xr:uid="{00000000-0005-0000-0000-0000A7000000}"/>
    <cellStyle name="Normal 47" xfId="168" xr:uid="{00000000-0005-0000-0000-0000A8000000}"/>
    <cellStyle name="Normal 48" xfId="169" xr:uid="{00000000-0005-0000-0000-0000A9000000}"/>
    <cellStyle name="Normal 49" xfId="170" xr:uid="{00000000-0005-0000-0000-0000AA000000}"/>
    <cellStyle name="Normal 5" xfId="171" xr:uid="{00000000-0005-0000-0000-0000AB000000}"/>
    <cellStyle name="Normal 50" xfId="172" xr:uid="{00000000-0005-0000-0000-0000AC000000}"/>
    <cellStyle name="Normal 51" xfId="173" xr:uid="{00000000-0005-0000-0000-0000AD000000}"/>
    <cellStyle name="Normal 52" xfId="174" xr:uid="{00000000-0005-0000-0000-0000AE000000}"/>
    <cellStyle name="Normal 53" xfId="175" xr:uid="{00000000-0005-0000-0000-0000AF000000}"/>
    <cellStyle name="Normal 54" xfId="176" xr:uid="{00000000-0005-0000-0000-0000B0000000}"/>
    <cellStyle name="Normal 55" xfId="177" xr:uid="{00000000-0005-0000-0000-0000B1000000}"/>
    <cellStyle name="Normal 56" xfId="178" xr:uid="{00000000-0005-0000-0000-0000B2000000}"/>
    <cellStyle name="Normal 57" xfId="179" xr:uid="{00000000-0005-0000-0000-0000B3000000}"/>
    <cellStyle name="Normal 58" xfId="180" xr:uid="{00000000-0005-0000-0000-0000B4000000}"/>
    <cellStyle name="Normal 59" xfId="181" xr:uid="{00000000-0005-0000-0000-0000B5000000}"/>
    <cellStyle name="Normal 6" xfId="182" xr:uid="{00000000-0005-0000-0000-0000B6000000}"/>
    <cellStyle name="Normal 60" xfId="183" xr:uid="{00000000-0005-0000-0000-0000B7000000}"/>
    <cellStyle name="Normal 61" xfId="184" xr:uid="{00000000-0005-0000-0000-0000B8000000}"/>
    <cellStyle name="Normal 62" xfId="185" xr:uid="{00000000-0005-0000-0000-0000B9000000}"/>
    <cellStyle name="Normal 63" xfId="186" xr:uid="{00000000-0005-0000-0000-0000BA000000}"/>
    <cellStyle name="Normal 64" xfId="187" xr:uid="{00000000-0005-0000-0000-0000BB000000}"/>
    <cellStyle name="Normal 65" xfId="188" xr:uid="{00000000-0005-0000-0000-0000BC000000}"/>
    <cellStyle name="Normal 66" xfId="189" xr:uid="{00000000-0005-0000-0000-0000BD000000}"/>
    <cellStyle name="Normal 67" xfId="190" xr:uid="{00000000-0005-0000-0000-0000BE000000}"/>
    <cellStyle name="Normal 68" xfId="191" xr:uid="{00000000-0005-0000-0000-0000BF000000}"/>
    <cellStyle name="Normal 69" xfId="192" xr:uid="{00000000-0005-0000-0000-0000C0000000}"/>
    <cellStyle name="Normal 7" xfId="193" xr:uid="{00000000-0005-0000-0000-0000C1000000}"/>
    <cellStyle name="Normal 70" xfId="194" xr:uid="{00000000-0005-0000-0000-0000C2000000}"/>
    <cellStyle name="Normal 71" xfId="195" xr:uid="{00000000-0005-0000-0000-0000C3000000}"/>
    <cellStyle name="Normal 72" xfId="196" xr:uid="{00000000-0005-0000-0000-0000C4000000}"/>
    <cellStyle name="Normal 73" xfId="197" xr:uid="{00000000-0005-0000-0000-0000C5000000}"/>
    <cellStyle name="Normal 74" xfId="198" xr:uid="{00000000-0005-0000-0000-0000C6000000}"/>
    <cellStyle name="Normal 75" xfId="199" xr:uid="{00000000-0005-0000-0000-0000C7000000}"/>
    <cellStyle name="Normal 76" xfId="200" xr:uid="{00000000-0005-0000-0000-0000C8000000}"/>
    <cellStyle name="Normal 76 2" xfId="201" xr:uid="{00000000-0005-0000-0000-0000C9000000}"/>
    <cellStyle name="Normal 77" xfId="202" xr:uid="{00000000-0005-0000-0000-0000CA000000}"/>
    <cellStyle name="Normal 78" xfId="203" xr:uid="{00000000-0005-0000-0000-0000CB000000}"/>
    <cellStyle name="Normal 79" xfId="204" xr:uid="{00000000-0005-0000-0000-0000CC000000}"/>
    <cellStyle name="Normal 8" xfId="205" xr:uid="{00000000-0005-0000-0000-0000CD000000}"/>
    <cellStyle name="Normal 80" xfId="206" xr:uid="{00000000-0005-0000-0000-0000CE000000}"/>
    <cellStyle name="Normal 81" xfId="207" xr:uid="{00000000-0005-0000-0000-0000CF000000}"/>
    <cellStyle name="Normal 82" xfId="208" xr:uid="{00000000-0005-0000-0000-0000D0000000}"/>
    <cellStyle name="Normal 83" xfId="209" xr:uid="{00000000-0005-0000-0000-0000D1000000}"/>
    <cellStyle name="Normal 84" xfId="210" xr:uid="{00000000-0005-0000-0000-0000D2000000}"/>
    <cellStyle name="Normal 85" xfId="211" xr:uid="{00000000-0005-0000-0000-0000D3000000}"/>
    <cellStyle name="Normal 86" xfId="212" xr:uid="{00000000-0005-0000-0000-0000D4000000}"/>
    <cellStyle name="Normal 87" xfId="213" xr:uid="{00000000-0005-0000-0000-0000D5000000}"/>
    <cellStyle name="Normal 88" xfId="214" xr:uid="{00000000-0005-0000-0000-0000D6000000}"/>
    <cellStyle name="Normal 89" xfId="215" xr:uid="{00000000-0005-0000-0000-0000D7000000}"/>
    <cellStyle name="Normal 9" xfId="216" xr:uid="{00000000-0005-0000-0000-0000D8000000}"/>
    <cellStyle name="Normal 90" xfId="217" xr:uid="{00000000-0005-0000-0000-0000D9000000}"/>
    <cellStyle name="Normal 91" xfId="218" xr:uid="{00000000-0005-0000-0000-0000DA000000}"/>
    <cellStyle name="Normal 92" xfId="219" xr:uid="{00000000-0005-0000-0000-0000DB000000}"/>
    <cellStyle name="Normal 93" xfId="220" xr:uid="{00000000-0005-0000-0000-0000DC000000}"/>
    <cellStyle name="Normal 94" xfId="221" xr:uid="{00000000-0005-0000-0000-0000DD000000}"/>
    <cellStyle name="Normal 95" xfId="222" xr:uid="{00000000-0005-0000-0000-0000DE000000}"/>
    <cellStyle name="Normal 96" xfId="223" xr:uid="{00000000-0005-0000-0000-0000DF000000}"/>
    <cellStyle name="Normal 97" xfId="224" xr:uid="{00000000-0005-0000-0000-0000E0000000}"/>
    <cellStyle name="Normal 98" xfId="225" xr:uid="{00000000-0005-0000-0000-0000E1000000}"/>
    <cellStyle name="Normal 99" xfId="226" xr:uid="{00000000-0005-0000-0000-0000E2000000}"/>
    <cellStyle name="Porcentaje" xfId="1" builtinId="5"/>
    <cellStyle name="Porcentaje 2" xfId="227" xr:uid="{00000000-0005-0000-0000-0000E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blas%20Monetarias%20Sep-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ablas%20Tasas%20Sep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torial"/>
      <sheetName val="Base Promedio"/>
      <sheetName val="Nivel se"/>
      <sheetName val="Factores de variación"/>
      <sheetName val="Inflación"/>
      <sheetName val="Tabla Monetaria"/>
      <sheetName val="Tabla Monetaria - ING"/>
    </sheetNames>
    <sheetDataSet>
      <sheetData sheetId="0" refreshError="1"/>
      <sheetData sheetId="1">
        <row r="1">
          <cell r="A1" t="str">
            <v>Fecha</v>
          </cell>
          <cell r="B1" t="str">
            <v>Dep $ total</v>
          </cell>
          <cell r="C1" t="str">
            <v>Dep $ priv</v>
          </cell>
          <cell r="D1" t="str">
            <v>Vista $ priv</v>
          </cell>
          <cell r="E1" t="str">
            <v>Vista no rem</v>
          </cell>
          <cell r="F1" t="str">
            <v>Vista rem</v>
          </cell>
          <cell r="G1" t="str">
            <v>Plazo $ priv</v>
          </cell>
          <cell r="H1" t="str">
            <v>PF $ priv</v>
          </cell>
          <cell r="I1" t="str">
            <v>Plazo Fijo No Ajustable por CER Priv</v>
          </cell>
          <cell r="J1" t="str">
            <v>Plazo Fijo Ajustable por CER Priv</v>
          </cell>
          <cell r="K1" t="str">
            <v>UVA Tradicional</v>
          </cell>
          <cell r="L1" t="str">
            <v>UVA Precancelable</v>
          </cell>
          <cell r="M1" t="str">
            <v>Otros $ priv</v>
          </cell>
          <cell r="N1" t="str">
            <v>Dep $ pub</v>
          </cell>
          <cell r="O1" t="str">
            <v>M2</v>
          </cell>
          <cell r="P1" t="str">
            <v>M3</v>
          </cell>
          <cell r="Q1" t="str">
            <v>M2 Priv</v>
          </cell>
          <cell r="R1" t="str">
            <v>M2 Transaccional</v>
          </cell>
          <cell r="S1" t="str">
            <v>M3 Priv</v>
          </cell>
          <cell r="T1" t="str">
            <v>Préstamos totales $</v>
          </cell>
          <cell r="U1" t="str">
            <v>Préstamos priv $</v>
          </cell>
          <cell r="V1" t="str">
            <v>Adelantos $</v>
          </cell>
          <cell r="W1" t="str">
            <v>Documentos $</v>
          </cell>
          <cell r="X1" t="str">
            <v>Hipotecarios $</v>
          </cell>
          <cell r="Y1" t="str">
            <v>Prendarios $</v>
          </cell>
          <cell r="Z1" t="str">
            <v>Personales $</v>
          </cell>
          <cell r="AA1" t="str">
            <v>Tarjetas de crédito $</v>
          </cell>
          <cell r="AB1" t="str">
            <v>Otros $</v>
          </cell>
          <cell r="AC1" t="str">
            <v>Préstamos púb $</v>
          </cell>
          <cell r="AD1" t="str">
            <v>Dep US$ total</v>
          </cell>
          <cell r="AE1" t="str">
            <v>Dep US$ priv</v>
          </cell>
          <cell r="AF1" t="str">
            <v>Vista US$ priv</v>
          </cell>
          <cell r="AG1" t="str">
            <v>Plazo y Otros US$ priv</v>
          </cell>
          <cell r="AH1" t="str">
            <v>Dep US$ pub</v>
          </cell>
          <cell r="AI1" t="str">
            <v>Préstamos totales US$</v>
          </cell>
          <cell r="AJ1" t="str">
            <v>Préstamos priv US$</v>
          </cell>
          <cell r="AK1" t="str">
            <v>Documentos US$</v>
          </cell>
          <cell r="AL1" t="str">
            <v>Tarjetas de crédito US$</v>
          </cell>
          <cell r="AM1" t="str">
            <v>Resto US$</v>
          </cell>
          <cell r="AN1" t="str">
            <v>Préstamos púb US$</v>
          </cell>
          <cell r="AO1" t="str">
            <v>Base monetaria</v>
          </cell>
          <cell r="AP1" t="str">
            <v>Circulación monetaria</v>
          </cell>
          <cell r="AQ1" t="str">
            <v>Circulante</v>
          </cell>
          <cell r="AR1" t="str">
            <v>Efectivo en entidades</v>
          </cell>
          <cell r="AS1" t="str">
            <v>Cuenta corriente en BCRA</v>
          </cell>
          <cell r="AT1" t="str">
            <v>Pasivos rem del BCRA</v>
          </cell>
          <cell r="AU1" t="str">
            <v>Pases pasivos</v>
          </cell>
          <cell r="AV1" t="str">
            <v>Pases 1 día</v>
          </cell>
          <cell r="AW1" t="str">
            <v>Pases 7 días</v>
          </cell>
          <cell r="AX1" t="str">
            <v>LELIQ</v>
          </cell>
          <cell r="AY1" t="str">
            <v>LELIQ 28d</v>
          </cell>
          <cell r="AZ1" t="str">
            <v>LELIQ 180d</v>
          </cell>
          <cell r="BA1" t="str">
            <v>NOTALIQ</v>
          </cell>
          <cell r="BB1" t="str">
            <v>Reservas Internacionales US$</v>
          </cell>
        </row>
        <row r="2">
          <cell r="A2">
            <v>37652</v>
          </cell>
          <cell r="B2">
            <v>71050.160218436649</v>
          </cell>
          <cell r="C2">
            <v>63480.317883820593</v>
          </cell>
          <cell r="D2">
            <v>19428.451612903231</v>
          </cell>
          <cell r="E2">
            <v>19428.451612903231</v>
          </cell>
          <cell r="F2">
            <v>0</v>
          </cell>
          <cell r="G2">
            <v>44051.866270917359</v>
          </cell>
          <cell r="H2">
            <v>37649.866270917359</v>
          </cell>
          <cell r="I2">
            <v>37645.412270917361</v>
          </cell>
          <cell r="J2">
            <v>4.4539999999999997</v>
          </cell>
          <cell r="K2">
            <v>4.4539999999999997</v>
          </cell>
          <cell r="L2">
            <v>0</v>
          </cell>
          <cell r="M2">
            <v>6402</v>
          </cell>
          <cell r="N2">
            <v>7569.8423346160635</v>
          </cell>
          <cell r="O2">
            <v>39343.509677419352</v>
          </cell>
          <cell r="P2">
            <v>85723.29793820536</v>
          </cell>
          <cell r="Q2">
            <v>35826.703225806443</v>
          </cell>
          <cell r="R2">
            <v>35826.703225806443</v>
          </cell>
          <cell r="S2">
            <v>79878.569496723823</v>
          </cell>
          <cell r="T2">
            <v>61924.161290322583</v>
          </cell>
          <cell r="U2">
            <v>29411.83870967742</v>
          </cell>
          <cell r="V2">
            <v>4128.1290322580644</v>
          </cell>
          <cell r="W2">
            <v>5089.5483870967746</v>
          </cell>
          <cell r="X2">
            <v>11082.064516129032</v>
          </cell>
          <cell r="Y2">
            <v>1878.3225806451612</v>
          </cell>
          <cell r="Z2">
            <v>2607.8064516129034</v>
          </cell>
          <cell r="AA2">
            <v>1931.8387096774193</v>
          </cell>
          <cell r="AB2">
            <v>2694.1290322580644</v>
          </cell>
          <cell r="AC2">
            <v>32512.322580645163</v>
          </cell>
          <cell r="AD2">
            <v>832.48387096774195</v>
          </cell>
          <cell r="AE2">
            <v>662.80645161290317</v>
          </cell>
          <cell r="AF2">
            <v>75.709677419354833</v>
          </cell>
          <cell r="AG2">
            <v>587.0967741935483</v>
          </cell>
          <cell r="AH2">
            <v>169.67741935483872</v>
          </cell>
          <cell r="AI2">
            <v>1414.0645161290322</v>
          </cell>
          <cell r="AJ2">
            <v>1384.483870967742</v>
          </cell>
          <cell r="AK2">
            <v>599.87096774193549</v>
          </cell>
          <cell r="AL2">
            <v>13.290322580645162</v>
          </cell>
          <cell r="AM2">
            <v>771.32258064516134</v>
          </cell>
          <cell r="AN2">
            <v>29.580645161290324</v>
          </cell>
          <cell r="AO2">
            <v>29595.121612903229</v>
          </cell>
          <cell r="AP2">
            <v>18754.670967741935</v>
          </cell>
          <cell r="AQ2">
            <v>16398.25161290323</v>
          </cell>
          <cell r="AR2">
            <v>2356.4193548387098</v>
          </cell>
          <cell r="AS2">
            <v>10840.450645161287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9932.7703225806417</v>
          </cell>
        </row>
        <row r="3">
          <cell r="A3">
            <v>37680</v>
          </cell>
          <cell r="B3">
            <v>71662.796233191955</v>
          </cell>
          <cell r="C3">
            <v>64437.836234356349</v>
          </cell>
          <cell r="D3">
            <v>18983.75</v>
          </cell>
          <cell r="E3">
            <v>18983.75</v>
          </cell>
          <cell r="F3">
            <v>0</v>
          </cell>
          <cell r="G3">
            <v>45454.086234356349</v>
          </cell>
          <cell r="H3">
            <v>39106.657662927777</v>
          </cell>
          <cell r="I3">
            <v>39102.230662927774</v>
          </cell>
          <cell r="J3">
            <v>4.4269999999999996</v>
          </cell>
          <cell r="K3">
            <v>4.4269999999999996</v>
          </cell>
          <cell r="L3">
            <v>0</v>
          </cell>
          <cell r="M3">
            <v>6347.4285714285716</v>
          </cell>
          <cell r="N3">
            <v>7224.9599988356058</v>
          </cell>
          <cell r="O3">
            <v>38650.677857142851</v>
          </cell>
          <cell r="P3">
            <v>86477.564920150166</v>
          </cell>
          <cell r="Q3">
            <v>35524.713571428561</v>
          </cell>
          <cell r="R3">
            <v>35524.713571428561</v>
          </cell>
          <cell r="S3">
            <v>80978.799805784933</v>
          </cell>
          <cell r="T3">
            <v>61459.71428571429</v>
          </cell>
          <cell r="U3">
            <v>28931.642857142859</v>
          </cell>
          <cell r="V3">
            <v>3870.6785714285716</v>
          </cell>
          <cell r="W3">
            <v>5001.3214285714284</v>
          </cell>
          <cell r="X3">
            <v>10947.535714285714</v>
          </cell>
          <cell r="Y3">
            <v>1801.3928571428571</v>
          </cell>
          <cell r="Z3">
            <v>2514.0357142857142</v>
          </cell>
          <cell r="AA3">
            <v>1955.1785714285713</v>
          </cell>
          <cell r="AB3">
            <v>2841.5</v>
          </cell>
          <cell r="AC3">
            <v>32528.071428571428</v>
          </cell>
          <cell r="AD3">
            <v>905.57142857142856</v>
          </cell>
          <cell r="AE3">
            <v>695.92857142857144</v>
          </cell>
          <cell r="AF3">
            <v>98.035714285714292</v>
          </cell>
          <cell r="AG3">
            <v>597.89285714285711</v>
          </cell>
          <cell r="AH3">
            <v>209.64285714285714</v>
          </cell>
          <cell r="AI3">
            <v>1440.5357142857144</v>
          </cell>
          <cell r="AJ3">
            <v>1399.0714285714287</v>
          </cell>
          <cell r="AK3">
            <v>647.32142857142856</v>
          </cell>
          <cell r="AL3">
            <v>15.714285714285714</v>
          </cell>
          <cell r="AM3">
            <v>736.03571428571445</v>
          </cell>
          <cell r="AN3">
            <v>41.464285714285715</v>
          </cell>
          <cell r="AO3">
            <v>29420.36642857144</v>
          </cell>
          <cell r="AP3">
            <v>18817.713571428572</v>
          </cell>
          <cell r="AQ3">
            <v>16540.963571428569</v>
          </cell>
          <cell r="AR3">
            <v>2276.75</v>
          </cell>
          <cell r="AS3">
            <v>10602.652857142859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9652.3546428571426</v>
          </cell>
        </row>
        <row r="4">
          <cell r="A4">
            <v>37711</v>
          </cell>
          <cell r="B4">
            <v>72603.576970137234</v>
          </cell>
          <cell r="C4">
            <v>64706.102440021939</v>
          </cell>
          <cell r="D4">
            <v>18668.096774193549</v>
          </cell>
          <cell r="E4">
            <v>18668.096774193549</v>
          </cell>
          <cell r="F4">
            <v>0</v>
          </cell>
          <cell r="G4">
            <v>46038.005665828401</v>
          </cell>
          <cell r="H4">
            <v>39605.87663357034</v>
          </cell>
          <cell r="I4">
            <v>39603.382633570342</v>
          </cell>
          <cell r="J4">
            <v>2.4940000000000002</v>
          </cell>
          <cell r="K4">
            <v>2.4940000000000002</v>
          </cell>
          <cell r="L4">
            <v>0</v>
          </cell>
          <cell r="M4">
            <v>6432.1290322580644</v>
          </cell>
          <cell r="N4">
            <v>7897.4745301152989</v>
          </cell>
          <cell r="O4">
            <v>39203.702838709673</v>
          </cell>
          <cell r="P4">
            <v>87792.845289997713</v>
          </cell>
          <cell r="Q4">
            <v>35685.315741935483</v>
          </cell>
          <cell r="R4">
            <v>35685.315741935483</v>
          </cell>
          <cell r="S4">
            <v>81723.321407763884</v>
          </cell>
          <cell r="T4">
            <v>60649.419354838712</v>
          </cell>
          <cell r="U4">
            <v>28038.83870967742</v>
          </cell>
          <cell r="V4">
            <v>3705.3225806451615</v>
          </cell>
          <cell r="W4">
            <v>4890.1290322580644</v>
          </cell>
          <cell r="X4">
            <v>10702.322580645161</v>
          </cell>
          <cell r="Y4">
            <v>1682.516129032258</v>
          </cell>
          <cell r="Z4">
            <v>2308.8709677419356</v>
          </cell>
          <cell r="AA4">
            <v>1948.4516129032259</v>
          </cell>
          <cell r="AB4">
            <v>2801.2258064516127</v>
          </cell>
          <cell r="AC4">
            <v>32610.580645161292</v>
          </cell>
          <cell r="AD4">
            <v>1002.9677419354839</v>
          </cell>
          <cell r="AE4">
            <v>741.80645161290317</v>
          </cell>
          <cell r="AF4">
            <v>115.74193548387098</v>
          </cell>
          <cell r="AG4">
            <v>626.0645161290322</v>
          </cell>
          <cell r="AH4">
            <v>261.16129032258067</v>
          </cell>
          <cell r="AI4">
            <v>1423</v>
          </cell>
          <cell r="AJ4">
            <v>1378.0645161290322</v>
          </cell>
          <cell r="AK4">
            <v>654.45161290322585</v>
          </cell>
          <cell r="AL4">
            <v>16.322580645161292</v>
          </cell>
          <cell r="AM4">
            <v>707.29032258064501</v>
          </cell>
          <cell r="AN4">
            <v>44.935483870967744</v>
          </cell>
          <cell r="AO4">
            <v>30388.084290322578</v>
          </cell>
          <cell r="AP4">
            <v>19280.154451612903</v>
          </cell>
          <cell r="AQ4">
            <v>17017.218967741941</v>
          </cell>
          <cell r="AR4">
            <v>2262.9354838709678</v>
          </cell>
          <cell r="AS4">
            <v>11107.929838709675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  <cell r="BB4">
            <v>10372.859645161292</v>
          </cell>
        </row>
        <row r="5">
          <cell r="A5">
            <v>37741</v>
          </cell>
          <cell r="B5">
            <v>72372.044911592078</v>
          </cell>
          <cell r="C5">
            <v>64404.00463769761</v>
          </cell>
          <cell r="D5">
            <v>18323.833333333328</v>
          </cell>
          <cell r="E5">
            <v>18323.833333333328</v>
          </cell>
          <cell r="F5">
            <v>0</v>
          </cell>
          <cell r="G5">
            <v>46080.171304364289</v>
          </cell>
          <cell r="H5">
            <v>39600.604637697623</v>
          </cell>
          <cell r="I5">
            <v>38334.784637697623</v>
          </cell>
          <cell r="J5">
            <v>1265.82</v>
          </cell>
          <cell r="K5">
            <v>1265.82</v>
          </cell>
          <cell r="L5">
            <v>0</v>
          </cell>
          <cell r="M5">
            <v>6479.5666666666666</v>
          </cell>
          <cell r="N5">
            <v>7968.0402738944676</v>
          </cell>
          <cell r="O5">
            <v>39249.336000000003</v>
          </cell>
          <cell r="P5">
            <v>88202.823734019723</v>
          </cell>
          <cell r="Q5">
            <v>35878.736000000012</v>
          </cell>
          <cell r="R5">
            <v>35878.736000000012</v>
          </cell>
          <cell r="S5">
            <v>81958.907304364271</v>
          </cell>
          <cell r="T5">
            <v>60187.1</v>
          </cell>
          <cell r="U5">
            <v>27412.966666666667</v>
          </cell>
          <cell r="V5">
            <v>3779.5333333333333</v>
          </cell>
          <cell r="W5">
            <v>4761.7666666666664</v>
          </cell>
          <cell r="X5">
            <v>10453.466666666667</v>
          </cell>
          <cell r="Y5">
            <v>1607.0333333333333</v>
          </cell>
          <cell r="Z5">
            <v>2230</v>
          </cell>
          <cell r="AA5">
            <v>1872</v>
          </cell>
          <cell r="AB5">
            <v>2709.1666666666665</v>
          </cell>
          <cell r="AC5">
            <v>32774.133333333331</v>
          </cell>
          <cell r="AD5">
            <v>1052.0999999999999</v>
          </cell>
          <cell r="AE5">
            <v>793.2</v>
          </cell>
          <cell r="AF5">
            <v>157.33333333333334</v>
          </cell>
          <cell r="AG5">
            <v>635.86666666666667</v>
          </cell>
          <cell r="AH5">
            <v>258.89999999999998</v>
          </cell>
          <cell r="AI5">
            <v>1405.5666666666666</v>
          </cell>
          <cell r="AJ5">
            <v>1370.3666666666666</v>
          </cell>
          <cell r="AK5">
            <v>674</v>
          </cell>
          <cell r="AL5">
            <v>17.399999999999999</v>
          </cell>
          <cell r="AM5">
            <v>678.96666666666658</v>
          </cell>
          <cell r="AN5">
            <v>35.200000000000003</v>
          </cell>
          <cell r="AO5">
            <v>30870.98533333333</v>
          </cell>
          <cell r="AP5">
            <v>19947.402666666661</v>
          </cell>
          <cell r="AQ5">
            <v>17554.902666666669</v>
          </cell>
          <cell r="AR5">
            <v>2392.5</v>
          </cell>
          <cell r="AS5">
            <v>10923.582666666665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10587.996333333334</v>
          </cell>
        </row>
        <row r="6">
          <cell r="A6">
            <v>37772</v>
          </cell>
          <cell r="B6">
            <v>73930.039014568567</v>
          </cell>
          <cell r="C6">
            <v>64513.247502439088</v>
          </cell>
          <cell r="D6">
            <v>18896</v>
          </cell>
          <cell r="E6">
            <v>18896</v>
          </cell>
          <cell r="F6">
            <v>0</v>
          </cell>
          <cell r="G6">
            <v>45617.247502439088</v>
          </cell>
          <cell r="H6">
            <v>39556.279760503603</v>
          </cell>
          <cell r="I6">
            <v>35933.470760503602</v>
          </cell>
          <cell r="J6">
            <v>3622.8090000000002</v>
          </cell>
          <cell r="K6">
            <v>3622.8090000000002</v>
          </cell>
          <cell r="L6">
            <v>0</v>
          </cell>
          <cell r="M6">
            <v>6060.9677419354839</v>
          </cell>
          <cell r="N6">
            <v>9416.7915121294809</v>
          </cell>
          <cell r="O6">
            <v>41423.846129032267</v>
          </cell>
          <cell r="P6">
            <v>90758.648389073613</v>
          </cell>
          <cell r="Q6">
            <v>36963.039677419372</v>
          </cell>
          <cell r="R6">
            <v>36963.039677419372</v>
          </cell>
          <cell r="S6">
            <v>82580.287179858424</v>
          </cell>
          <cell r="T6">
            <v>60227.161290322576</v>
          </cell>
          <cell r="U6">
            <v>27086.419354838708</v>
          </cell>
          <cell r="V6">
            <v>3729.6774193548385</v>
          </cell>
          <cell r="W6">
            <v>4744.2258064516127</v>
          </cell>
          <cell r="X6">
            <v>10207.161290322581</v>
          </cell>
          <cell r="Y6">
            <v>1547.0322580645161</v>
          </cell>
          <cell r="Z6">
            <v>2137.0967741935483</v>
          </cell>
          <cell r="AA6">
            <v>1947.5483870967741</v>
          </cell>
          <cell r="AB6">
            <v>2773.6774193548385</v>
          </cell>
          <cell r="AC6">
            <v>33140.741935483871</v>
          </cell>
          <cell r="AD6">
            <v>1169.1612903225807</v>
          </cell>
          <cell r="AE6">
            <v>934.12903225806451</v>
          </cell>
          <cell r="AF6">
            <v>213.90322580645162</v>
          </cell>
          <cell r="AG6">
            <v>720.22580645161293</v>
          </cell>
          <cell r="AH6">
            <v>235.03225806451613</v>
          </cell>
          <cell r="AI6">
            <v>1409.7741935483871</v>
          </cell>
          <cell r="AJ6">
            <v>1376.1612903225807</v>
          </cell>
          <cell r="AK6">
            <v>668.67741935483866</v>
          </cell>
          <cell r="AL6">
            <v>17.225806451612904</v>
          </cell>
          <cell r="AM6">
            <v>690.25806451612914</v>
          </cell>
          <cell r="AN6">
            <v>33.612903225806448</v>
          </cell>
          <cell r="AO6">
            <v>33105.170322580649</v>
          </cell>
          <cell r="AP6">
            <v>20425.104193548374</v>
          </cell>
          <cell r="AQ6">
            <v>18067.03967741935</v>
          </cell>
          <cell r="AR6">
            <v>2358.0645161290322</v>
          </cell>
          <cell r="AS6">
            <v>12680.066129032259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11086.886774193546</v>
          </cell>
        </row>
        <row r="7">
          <cell r="A7">
            <v>37802</v>
          </cell>
          <cell r="B7">
            <v>76851.88177208323</v>
          </cell>
          <cell r="C7">
            <v>65884.655504591472</v>
          </cell>
          <cell r="D7">
            <v>19640.033333333329</v>
          </cell>
          <cell r="E7">
            <v>19640.033333333329</v>
          </cell>
          <cell r="F7">
            <v>0</v>
          </cell>
          <cell r="G7">
            <v>46244.622171258117</v>
          </cell>
          <cell r="H7">
            <v>40220.355504591447</v>
          </cell>
          <cell r="I7">
            <v>35983.788504591445</v>
          </cell>
          <cell r="J7">
            <v>4236.567</v>
          </cell>
          <cell r="K7">
            <v>4236.567</v>
          </cell>
          <cell r="L7">
            <v>0</v>
          </cell>
          <cell r="M7">
            <v>6024.2666666666664</v>
          </cell>
          <cell r="N7">
            <v>10967.22626749176</v>
          </cell>
          <cell r="O7">
            <v>44316.955500000018</v>
          </cell>
          <cell r="P7">
            <v>94773.201955616445</v>
          </cell>
          <cell r="Q7">
            <v>38732.322166666658</v>
          </cell>
          <cell r="R7">
            <v>38732.322166666658</v>
          </cell>
          <cell r="S7">
            <v>84976.944337924753</v>
          </cell>
          <cell r="T7">
            <v>60043.533333333333</v>
          </cell>
          <cell r="U7">
            <v>26849.033333333333</v>
          </cell>
          <cell r="V7">
            <v>3807.6666666666665</v>
          </cell>
          <cell r="W7">
            <v>4719.7333333333336</v>
          </cell>
          <cell r="X7">
            <v>10103.266666666666</v>
          </cell>
          <cell r="Y7">
            <v>1499.6</v>
          </cell>
          <cell r="Z7">
            <v>2080.1333333333332</v>
          </cell>
          <cell r="AA7">
            <v>1938.3666666666666</v>
          </cell>
          <cell r="AB7">
            <v>2700.2666666666669</v>
          </cell>
          <cell r="AC7">
            <v>33194.5</v>
          </cell>
          <cell r="AD7">
            <v>1292.7</v>
          </cell>
          <cell r="AE7">
            <v>1060.9666666666667</v>
          </cell>
          <cell r="AF7">
            <v>244.9666666666667</v>
          </cell>
          <cell r="AG7">
            <v>816</v>
          </cell>
          <cell r="AH7">
            <v>231.73333333333332</v>
          </cell>
          <cell r="AI7">
            <v>1385.7333333333331</v>
          </cell>
          <cell r="AJ7">
            <v>1351.8666666666666</v>
          </cell>
          <cell r="AK7">
            <v>676.2</v>
          </cell>
          <cell r="AL7">
            <v>16.766666666666666</v>
          </cell>
          <cell r="AM7">
            <v>658.89999999999986</v>
          </cell>
          <cell r="AN7">
            <v>33.866666666666667</v>
          </cell>
          <cell r="AO7">
            <v>36160.393666666663</v>
          </cell>
          <cell r="AP7">
            <v>21670.988833333326</v>
          </cell>
          <cell r="AQ7">
            <v>19092.288833333329</v>
          </cell>
          <cell r="AR7">
            <v>2578.6999999999998</v>
          </cell>
          <cell r="AS7">
            <v>14489.404833333336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11763.206722832305</v>
          </cell>
        </row>
        <row r="8">
          <cell r="A8">
            <v>37833</v>
          </cell>
          <cell r="B8">
            <v>78495.935654999019</v>
          </cell>
          <cell r="C8">
            <v>67517.595525746088</v>
          </cell>
          <cell r="D8">
            <v>21552.516129032261</v>
          </cell>
          <cell r="E8">
            <v>21552.516129032261</v>
          </cell>
          <cell r="F8">
            <v>0</v>
          </cell>
          <cell r="G8">
            <v>45965.079396713823</v>
          </cell>
          <cell r="H8">
            <v>39919.047138649308</v>
          </cell>
          <cell r="I8">
            <v>36239.590138649306</v>
          </cell>
          <cell r="J8">
            <v>3679.4569999999999</v>
          </cell>
          <cell r="K8">
            <v>3679.4569999999999</v>
          </cell>
          <cell r="L8">
            <v>0</v>
          </cell>
          <cell r="M8">
            <v>6046.0322580645161</v>
          </cell>
          <cell r="N8">
            <v>10978.340129252931</v>
          </cell>
          <cell r="O8">
            <v>47749.975677419367</v>
          </cell>
          <cell r="P8">
            <v>98300.670278601363</v>
          </cell>
          <cell r="Q8">
            <v>42471.524064516147</v>
          </cell>
          <cell r="R8">
            <v>42471.524064516147</v>
          </cell>
          <cell r="S8">
            <v>88436.60346122997</v>
          </cell>
          <cell r="T8">
            <v>60090.645161290318</v>
          </cell>
          <cell r="U8">
            <v>26518.290322580644</v>
          </cell>
          <cell r="V8">
            <v>3751.5806451612902</v>
          </cell>
          <cell r="W8">
            <v>4704.4838709677415</v>
          </cell>
          <cell r="X8">
            <v>9995.1935483870966</v>
          </cell>
          <cell r="Y8">
            <v>1463.0322580645161</v>
          </cell>
          <cell r="Z8">
            <v>2031.9677419354839</v>
          </cell>
          <cell r="AA8">
            <v>1935.0322580645161</v>
          </cell>
          <cell r="AB8">
            <v>2637</v>
          </cell>
          <cell r="AC8">
            <v>33572.354838709674</v>
          </cell>
          <cell r="AD8">
            <v>1375.741935483871</v>
          </cell>
          <cell r="AE8">
            <v>1148.0322580645161</v>
          </cell>
          <cell r="AF8">
            <v>291.19354838709677</v>
          </cell>
          <cell r="AG8">
            <v>856.83870967741927</v>
          </cell>
          <cell r="AH8">
            <v>227.70967741935485</v>
          </cell>
          <cell r="AI8">
            <v>1441.0645161290324</v>
          </cell>
          <cell r="AJ8">
            <v>1338.1612903225807</v>
          </cell>
          <cell r="AK8">
            <v>671.38709677419354</v>
          </cell>
          <cell r="AL8">
            <v>17.870967741935484</v>
          </cell>
          <cell r="AM8">
            <v>648.9032258064517</v>
          </cell>
          <cell r="AN8">
            <v>102.90322580645162</v>
          </cell>
          <cell r="AO8">
            <v>37976.883935483878</v>
          </cell>
          <cell r="AP8">
            <v>23655.556322580644</v>
          </cell>
          <cell r="AQ8">
            <v>20919.007935483871</v>
          </cell>
          <cell r="AR8">
            <v>2736.5483870967741</v>
          </cell>
          <cell r="AS8">
            <v>14321.326967741934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12774.179362464394</v>
          </cell>
        </row>
        <row r="9">
          <cell r="A9">
            <v>37864</v>
          </cell>
          <cell r="B9">
            <v>79652.96159701125</v>
          </cell>
          <cell r="C9">
            <v>68253.120391659235</v>
          </cell>
          <cell r="D9">
            <v>23645.483870967739</v>
          </cell>
          <cell r="E9">
            <v>23645.483870967739</v>
          </cell>
          <cell r="F9">
            <v>0</v>
          </cell>
          <cell r="G9">
            <v>44607.636520691492</v>
          </cell>
          <cell r="H9">
            <v>38297.539746497947</v>
          </cell>
          <cell r="I9">
            <v>36217.133746497944</v>
          </cell>
          <cell r="J9">
            <v>2080.4059999999999</v>
          </cell>
          <cell r="K9">
            <v>2080.4059999999999</v>
          </cell>
          <cell r="L9">
            <v>0</v>
          </cell>
          <cell r="M9">
            <v>6310.0967741935483</v>
          </cell>
          <cell r="N9">
            <v>11399.84120535201</v>
          </cell>
          <cell r="O9">
            <v>51178.577604612939</v>
          </cell>
          <cell r="P9">
            <v>100484.0670914707</v>
          </cell>
          <cell r="Q9">
            <v>45564.448572354857</v>
          </cell>
          <cell r="R9">
            <v>45564.448572354857</v>
          </cell>
          <cell r="S9">
            <v>90172.085093046364</v>
          </cell>
          <cell r="T9">
            <v>59191.06451612903</v>
          </cell>
          <cell r="U9">
            <v>26410.419354838708</v>
          </cell>
          <cell r="V9">
            <v>3932</v>
          </cell>
          <cell r="W9">
            <v>4687.0322580645161</v>
          </cell>
          <cell r="X9">
            <v>9827.354838709678</v>
          </cell>
          <cell r="Y9">
            <v>1404.0967741935483</v>
          </cell>
          <cell r="Z9">
            <v>2045.9032258064517</v>
          </cell>
          <cell r="AA9">
            <v>1897</v>
          </cell>
          <cell r="AB9">
            <v>2617.0322580645161</v>
          </cell>
          <cell r="AC9">
            <v>32780.645161290326</v>
          </cell>
          <cell r="AD9">
            <v>1487.6774193548388</v>
          </cell>
          <cell r="AE9">
            <v>1270.6451612903227</v>
          </cell>
          <cell r="AF9">
            <v>347.80645161290323</v>
          </cell>
          <cell r="AG9">
            <v>922.8387096774195</v>
          </cell>
          <cell r="AH9">
            <v>217.03225806451613</v>
          </cell>
          <cell r="AI9">
            <v>1379.1935483870968</v>
          </cell>
          <cell r="AJ9">
            <v>1276.6774193548388</v>
          </cell>
          <cell r="AK9">
            <v>646.12903225806451</v>
          </cell>
          <cell r="AL9">
            <v>17.741935483870968</v>
          </cell>
          <cell r="AM9">
            <v>612.80645161290329</v>
          </cell>
          <cell r="AN9">
            <v>102.51612903225806</v>
          </cell>
          <cell r="AO9">
            <v>38974.230606645149</v>
          </cell>
          <cell r="AP9">
            <v>24710.932443322585</v>
          </cell>
          <cell r="AQ9">
            <v>21918.9647013871</v>
          </cell>
          <cell r="AR9">
            <v>2791.9677419354839</v>
          </cell>
          <cell r="AS9">
            <v>14263.298485903233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13401.726674544523</v>
          </cell>
        </row>
        <row r="10">
          <cell r="A10">
            <v>37894</v>
          </cell>
          <cell r="B10">
            <v>80251.02511737874</v>
          </cell>
          <cell r="C10">
            <v>68524.154040118621</v>
          </cell>
          <cell r="D10">
            <v>24683.5</v>
          </cell>
          <cell r="E10">
            <v>24683.5</v>
          </cell>
          <cell r="F10">
            <v>0</v>
          </cell>
          <cell r="G10">
            <v>43840.654040118614</v>
          </cell>
          <cell r="H10">
            <v>37429.320706785278</v>
          </cell>
          <cell r="I10">
            <v>36829.289706785275</v>
          </cell>
          <cell r="J10">
            <v>600.03099999999995</v>
          </cell>
          <cell r="K10">
            <v>600.03099999999995</v>
          </cell>
          <cell r="L10">
            <v>0</v>
          </cell>
          <cell r="M10">
            <v>6411.333333333333</v>
          </cell>
          <cell r="N10">
            <v>11726.871077260121</v>
          </cell>
          <cell r="O10">
            <v>53157.814866666668</v>
          </cell>
          <cell r="P10">
            <v>101742.82556729989</v>
          </cell>
          <cell r="Q10">
            <v>47375.581533333338</v>
          </cell>
          <cell r="R10">
            <v>47375.581533333338</v>
          </cell>
          <cell r="S10">
            <v>91216.235573451922</v>
          </cell>
          <cell r="T10">
            <v>55276.433333333334</v>
          </cell>
          <cell r="U10">
            <v>26641.666666666668</v>
          </cell>
          <cell r="V10">
            <v>4127</v>
          </cell>
          <cell r="W10">
            <v>4700.2</v>
          </cell>
          <cell r="X10">
            <v>9689.1</v>
          </cell>
          <cell r="Y10">
            <v>1352.2333333333333</v>
          </cell>
          <cell r="Z10">
            <v>2094.6999999999998</v>
          </cell>
          <cell r="AA10">
            <v>2038.6333333333334</v>
          </cell>
          <cell r="AB10">
            <v>2639.8</v>
          </cell>
          <cell r="AC10">
            <v>28634.766666666666</v>
          </cell>
          <cell r="AD10">
            <v>1584.2666666666667</v>
          </cell>
          <cell r="AE10">
            <v>1380.5333333333333</v>
          </cell>
          <cell r="AF10">
            <v>397.7</v>
          </cell>
          <cell r="AG10">
            <v>982.83333333333326</v>
          </cell>
          <cell r="AH10">
            <v>203.73333333333332</v>
          </cell>
          <cell r="AI10">
            <v>1357.9333333333334</v>
          </cell>
          <cell r="AJ10">
            <v>1255.7333333333333</v>
          </cell>
          <cell r="AK10">
            <v>643.6</v>
          </cell>
          <cell r="AL10">
            <v>17.566666666666666</v>
          </cell>
          <cell r="AM10">
            <v>594.56666666666661</v>
          </cell>
          <cell r="AN10">
            <v>102.2</v>
          </cell>
          <cell r="AO10">
            <v>39726.167006666663</v>
          </cell>
          <cell r="AP10">
            <v>25559.681533333336</v>
          </cell>
          <cell r="AQ10">
            <v>22692.081533333341</v>
          </cell>
          <cell r="AR10">
            <v>2867.6</v>
          </cell>
          <cell r="AS10">
            <v>14166.486806666671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12453.684867996266</v>
          </cell>
        </row>
        <row r="11">
          <cell r="A11">
            <v>37925</v>
          </cell>
          <cell r="B11">
            <v>82126.94799603273</v>
          </cell>
          <cell r="C11">
            <v>68541.898850643105</v>
          </cell>
          <cell r="D11">
            <v>24816.38709677419</v>
          </cell>
          <cell r="E11">
            <v>24816.38709677419</v>
          </cell>
          <cell r="F11">
            <v>0</v>
          </cell>
          <cell r="G11">
            <v>43725.511753868916</v>
          </cell>
          <cell r="H11">
            <v>37389.318205481817</v>
          </cell>
          <cell r="I11">
            <v>37137.184205481819</v>
          </cell>
          <cell r="J11">
            <v>252.13399999999999</v>
          </cell>
          <cell r="K11">
            <v>252.13399999999999</v>
          </cell>
          <cell r="L11">
            <v>0</v>
          </cell>
          <cell r="M11">
            <v>6336.1935483870966</v>
          </cell>
          <cell r="N11">
            <v>13585.049145389619</v>
          </cell>
          <cell r="O11">
            <v>55246.436258064503</v>
          </cell>
          <cell r="P11">
            <v>103951.23635377031</v>
          </cell>
          <cell r="Q11">
            <v>47753.791096774177</v>
          </cell>
          <cell r="R11">
            <v>47753.791096774177</v>
          </cell>
          <cell r="S11">
            <v>91479.302850643115</v>
          </cell>
          <cell r="T11">
            <v>53211.193548387091</v>
          </cell>
          <cell r="U11">
            <v>26563.903225806451</v>
          </cell>
          <cell r="V11">
            <v>4132.4838709677415</v>
          </cell>
          <cell r="W11">
            <v>4668.0322580645161</v>
          </cell>
          <cell r="X11">
            <v>9527.0967741935492</v>
          </cell>
          <cell r="Y11">
            <v>1317.3548387096773</v>
          </cell>
          <cell r="Z11">
            <v>2156.6129032258063</v>
          </cell>
          <cell r="AA11">
            <v>2108.7419354838707</v>
          </cell>
          <cell r="AB11">
            <v>2653.5806451612902</v>
          </cell>
          <cell r="AC11">
            <v>26647.290322580644</v>
          </cell>
          <cell r="AD11">
            <v>1673</v>
          </cell>
          <cell r="AE11">
            <v>1465.9032258064517</v>
          </cell>
          <cell r="AF11">
            <v>434.61290322580646</v>
          </cell>
          <cell r="AG11">
            <v>1031.2903225806454</v>
          </cell>
          <cell r="AH11">
            <v>207.09677419354838</v>
          </cell>
          <cell r="AI11">
            <v>1379.5806451612902</v>
          </cell>
          <cell r="AJ11">
            <v>1274.7741935483871</v>
          </cell>
          <cell r="AK11">
            <v>656.06451612903231</v>
          </cell>
          <cell r="AL11">
            <v>21.70967741935484</v>
          </cell>
          <cell r="AM11">
            <v>596.99999999999989</v>
          </cell>
          <cell r="AN11">
            <v>104.80645161290323</v>
          </cell>
          <cell r="AO11">
            <v>41729.433674677428</v>
          </cell>
          <cell r="AP11">
            <v>25792.791096774195</v>
          </cell>
          <cell r="AQ11">
            <v>22937.403999999999</v>
          </cell>
          <cell r="AR11">
            <v>2855.3870967741937</v>
          </cell>
          <cell r="AS11">
            <v>15936.643223064519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13246.832943274572</v>
          </cell>
        </row>
        <row r="12">
          <cell r="A12">
            <v>37955</v>
          </cell>
          <cell r="B12">
            <v>83923.177471822055</v>
          </cell>
          <cell r="C12">
            <v>69365.786692551352</v>
          </cell>
          <cell r="D12">
            <v>26186.1</v>
          </cell>
          <cell r="E12">
            <v>26186.1</v>
          </cell>
          <cell r="F12">
            <v>0</v>
          </cell>
          <cell r="G12">
            <v>43179.686692551346</v>
          </cell>
          <cell r="H12">
            <v>36735.153359218013</v>
          </cell>
          <cell r="I12">
            <v>36425.78135921801</v>
          </cell>
          <cell r="J12">
            <v>309.37200000000001</v>
          </cell>
          <cell r="K12">
            <v>309.37200000000001</v>
          </cell>
          <cell r="L12">
            <v>0</v>
          </cell>
          <cell r="M12">
            <v>6444.5333333333338</v>
          </cell>
          <cell r="N12">
            <v>14557.3907792707</v>
          </cell>
          <cell r="O12">
            <v>58071.111167562332</v>
          </cell>
          <cell r="P12">
            <v>106339.8296080111</v>
          </cell>
          <cell r="Q12">
            <v>49600.077834229</v>
          </cell>
          <cell r="R12">
            <v>49600.077834229</v>
          </cell>
          <cell r="S12">
            <v>92779.764526780287</v>
          </cell>
          <cell r="T12">
            <v>52499.366666666669</v>
          </cell>
          <cell r="U12">
            <v>26575.7</v>
          </cell>
          <cell r="V12">
            <v>4180.5666666666666</v>
          </cell>
          <cell r="W12">
            <v>4688.4666666666662</v>
          </cell>
          <cell r="X12">
            <v>9373.6666666666661</v>
          </cell>
          <cell r="Y12">
            <v>1297.8333333333333</v>
          </cell>
          <cell r="Z12">
            <v>2269.4</v>
          </cell>
          <cell r="AA12">
            <v>2115.1333333333332</v>
          </cell>
          <cell r="AB12">
            <v>2650.6333333333332</v>
          </cell>
          <cell r="AC12">
            <v>25923.666666666668</v>
          </cell>
          <cell r="AD12">
            <v>1738.1666666666665</v>
          </cell>
          <cell r="AE12">
            <v>1530.0666666666666</v>
          </cell>
          <cell r="AF12">
            <v>461.73333333333329</v>
          </cell>
          <cell r="AG12">
            <v>1068.3333333333333</v>
          </cell>
          <cell r="AH12">
            <v>208.1</v>
          </cell>
          <cell r="AI12">
            <v>1412.5666666666666</v>
          </cell>
          <cell r="AJ12">
            <v>1304.9666666666667</v>
          </cell>
          <cell r="AK12">
            <v>682.13333333333333</v>
          </cell>
          <cell r="AL12">
            <v>21.8</v>
          </cell>
          <cell r="AM12">
            <v>601.03333333333342</v>
          </cell>
          <cell r="AN12">
            <v>107.6</v>
          </cell>
          <cell r="AO12">
            <v>43498.156412597993</v>
          </cell>
          <cell r="AP12">
            <v>26331.244500895671</v>
          </cell>
          <cell r="AQ12">
            <v>23413.977834229001</v>
          </cell>
          <cell r="AR12">
            <v>2917.2666666666669</v>
          </cell>
          <cell r="AS12">
            <v>17166.91024503567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13284.721384973285</v>
          </cell>
        </row>
        <row r="13">
          <cell r="A13">
            <v>37986</v>
          </cell>
          <cell r="B13">
            <v>84586.113272415067</v>
          </cell>
          <cell r="C13">
            <v>69896.24205032576</v>
          </cell>
          <cell r="D13">
            <v>27632.096774193549</v>
          </cell>
          <cell r="E13">
            <v>27632.096774193549</v>
          </cell>
          <cell r="F13">
            <v>0</v>
          </cell>
          <cell r="G13">
            <v>42264.145276132185</v>
          </cell>
          <cell r="H13">
            <v>35702.983985809609</v>
          </cell>
          <cell r="I13">
            <v>35199.791985809607</v>
          </cell>
          <cell r="J13">
            <v>503.19200000000001</v>
          </cell>
          <cell r="K13">
            <v>503.19200000000001</v>
          </cell>
          <cell r="L13">
            <v>0</v>
          </cell>
          <cell r="M13">
            <v>6561.1612903225796</v>
          </cell>
          <cell r="N13">
            <v>14689.87122208931</v>
          </cell>
          <cell r="O13">
            <v>61492.205903225811</v>
          </cell>
          <cell r="P13">
            <v>109163.5164031859</v>
          </cell>
          <cell r="Q13">
            <v>53055.076870967758</v>
          </cell>
          <cell r="R13">
            <v>53055.076870967758</v>
          </cell>
          <cell r="S13">
            <v>95319.222147099979</v>
          </cell>
          <cell r="T13">
            <v>49952.709677419356</v>
          </cell>
          <cell r="U13">
            <v>26824.645161290322</v>
          </cell>
          <cell r="V13">
            <v>4386.2258064516127</v>
          </cell>
          <cell r="W13">
            <v>4727.4193548387093</v>
          </cell>
          <cell r="X13">
            <v>9316.7096774193542</v>
          </cell>
          <cell r="Y13">
            <v>1269.6451612903227</v>
          </cell>
          <cell r="Z13">
            <v>2336.5483870967741</v>
          </cell>
          <cell r="AA13">
            <v>2222.9354838709678</v>
          </cell>
          <cell r="AB13">
            <v>2565.1612903225805</v>
          </cell>
          <cell r="AC13">
            <v>23128.064516129034</v>
          </cell>
          <cell r="AD13">
            <v>1891.483870967742</v>
          </cell>
          <cell r="AE13">
            <v>1691.6774193548388</v>
          </cell>
          <cell r="AF13">
            <v>495.61290322580646</v>
          </cell>
          <cell r="AG13">
            <v>1196.0645161290322</v>
          </cell>
          <cell r="AH13">
            <v>199.80645161290323</v>
          </cell>
          <cell r="AI13">
            <v>1444.0967741935483</v>
          </cell>
          <cell r="AJ13">
            <v>1317.0645161290322</v>
          </cell>
          <cell r="AK13">
            <v>671.16129032258061</v>
          </cell>
          <cell r="AL13">
            <v>20.806451612903224</v>
          </cell>
          <cell r="AM13">
            <v>625.09677419354841</v>
          </cell>
          <cell r="AN13">
            <v>127.03225806451613</v>
          </cell>
          <cell r="AO13">
            <v>45378.452383516109</v>
          </cell>
          <cell r="AP13">
            <v>28716.399451612906</v>
          </cell>
          <cell r="AQ13">
            <v>25422.98009677419</v>
          </cell>
          <cell r="AR13">
            <v>3293.4193548387098</v>
          </cell>
          <cell r="AS13">
            <v>16662.050028677419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13819.913519024636</v>
          </cell>
        </row>
        <row r="14">
          <cell r="A14">
            <v>38017</v>
          </cell>
          <cell r="B14">
            <v>87367.232827248285</v>
          </cell>
          <cell r="C14">
            <v>71395.848800076477</v>
          </cell>
          <cell r="D14">
            <v>28885.193548387098</v>
          </cell>
          <cell r="E14">
            <v>28885.193548387098</v>
          </cell>
          <cell r="F14">
            <v>0</v>
          </cell>
          <cell r="G14">
            <v>42510.655251689357</v>
          </cell>
          <cell r="H14">
            <v>35697.364929108713</v>
          </cell>
          <cell r="I14">
            <v>34941.612929108713</v>
          </cell>
          <cell r="J14">
            <v>755.75199999999995</v>
          </cell>
          <cell r="K14">
            <v>755.75199999999995</v>
          </cell>
          <cell r="L14">
            <v>0</v>
          </cell>
          <cell r="M14">
            <v>6813.2903225806449</v>
          </cell>
          <cell r="N14">
            <v>15971.3840271718</v>
          </cell>
          <cell r="O14">
            <v>64039.845589090342</v>
          </cell>
          <cell r="P14">
            <v>112455.27384785069</v>
          </cell>
          <cell r="Q14">
            <v>54871.748814896768</v>
          </cell>
          <cell r="R14">
            <v>54871.748814896768</v>
          </cell>
          <cell r="S14">
            <v>97382.40406658611</v>
          </cell>
          <cell r="T14">
            <v>49820.06451612903</v>
          </cell>
          <cell r="U14">
            <v>26607</v>
          </cell>
          <cell r="V14">
            <v>4065.2903225806454</v>
          </cell>
          <cell r="W14">
            <v>4805.0645161290322</v>
          </cell>
          <cell r="X14">
            <v>9223.3870967741932</v>
          </cell>
          <cell r="Y14">
            <v>1249.2258064516129</v>
          </cell>
          <cell r="Z14">
            <v>2528.7096774193546</v>
          </cell>
          <cell r="AA14">
            <v>2244.1612903225805</v>
          </cell>
          <cell r="AB14">
            <v>2491.1612903225805</v>
          </cell>
          <cell r="AC14">
            <v>23213.064516129034</v>
          </cell>
          <cell r="AD14">
            <v>2037.8387096774193</v>
          </cell>
          <cell r="AE14">
            <v>1801.0967741935483</v>
          </cell>
          <cell r="AF14">
            <v>525.45161290322574</v>
          </cell>
          <cell r="AG14">
            <v>1275.6451612903224</v>
          </cell>
          <cell r="AH14">
            <v>236.74193548387098</v>
          </cell>
          <cell r="AI14">
            <v>1432</v>
          </cell>
          <cell r="AJ14">
            <v>1302.3548387096773</v>
          </cell>
          <cell r="AK14">
            <v>654.45161290322585</v>
          </cell>
          <cell r="AL14">
            <v>23.483870967741936</v>
          </cell>
          <cell r="AM14">
            <v>624.41935483870952</v>
          </cell>
          <cell r="AN14">
            <v>129.64516129032259</v>
          </cell>
          <cell r="AO14">
            <v>46972.540903383648</v>
          </cell>
          <cell r="AP14">
            <v>29205.361718122578</v>
          </cell>
          <cell r="AQ14">
            <v>25986.555266509669</v>
          </cell>
          <cell r="AR14">
            <v>3218.8064516129034</v>
          </cell>
          <cell r="AS14">
            <v>17767.179185261088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14484.17060999939</v>
          </cell>
        </row>
        <row r="15">
          <cell r="A15">
            <v>38046</v>
          </cell>
          <cell r="B15">
            <v>89269.421083484282</v>
          </cell>
          <cell r="C15">
            <v>70918.065561110838</v>
          </cell>
          <cell r="D15">
            <v>30321.793103448279</v>
          </cell>
          <cell r="E15">
            <v>30321.793103448279</v>
          </cell>
          <cell r="F15">
            <v>0</v>
          </cell>
          <cell r="G15">
            <v>40596.272457662555</v>
          </cell>
          <cell r="H15">
            <v>33642.375905938417</v>
          </cell>
          <cell r="I15">
            <v>32791.157905938417</v>
          </cell>
          <cell r="J15">
            <v>851.21799999999996</v>
          </cell>
          <cell r="K15">
            <v>851.21799999999996</v>
          </cell>
          <cell r="L15">
            <v>0</v>
          </cell>
          <cell r="M15">
            <v>6953.8965517241377</v>
          </cell>
          <cell r="N15">
            <v>18351.355522373451</v>
          </cell>
          <cell r="O15">
            <v>66184.739748751716</v>
          </cell>
          <cell r="P15">
            <v>114299.32591535751</v>
          </cell>
          <cell r="Q15">
            <v>56334.63630047586</v>
          </cell>
          <cell r="R15">
            <v>56334.63630047586</v>
          </cell>
          <cell r="S15">
            <v>96930.908758138437</v>
          </cell>
          <cell r="T15">
            <v>49618.724137931036</v>
          </cell>
          <cell r="U15">
            <v>26599.103448275862</v>
          </cell>
          <cell r="V15">
            <v>4236.7931034482763</v>
          </cell>
          <cell r="W15">
            <v>4689.6551724137935</v>
          </cell>
          <cell r="X15">
            <v>9129</v>
          </cell>
          <cell r="Y15">
            <v>1238.655172413793</v>
          </cell>
          <cell r="Z15">
            <v>2514.3793103448274</v>
          </cell>
          <cell r="AA15">
            <v>2262.2413793103447</v>
          </cell>
          <cell r="AB15">
            <v>2528.3793103448274</v>
          </cell>
          <cell r="AC15">
            <v>23019.620689655174</v>
          </cell>
          <cell r="AD15">
            <v>2103.2758620689656</v>
          </cell>
          <cell r="AE15">
            <v>1870.3793103448277</v>
          </cell>
          <cell r="AF15">
            <v>555.48275862068976</v>
          </cell>
          <cell r="AG15">
            <v>1314.8965517241379</v>
          </cell>
          <cell r="AH15">
            <v>232.89655172413794</v>
          </cell>
          <cell r="AI15">
            <v>1457.8275862068965</v>
          </cell>
          <cell r="AJ15">
            <v>1324.7931034482758</v>
          </cell>
          <cell r="AK15">
            <v>674.44827586206895</v>
          </cell>
          <cell r="AL15">
            <v>28.620689655172413</v>
          </cell>
          <cell r="AM15">
            <v>621.72413793103442</v>
          </cell>
          <cell r="AN15">
            <v>133.0344827586207</v>
          </cell>
          <cell r="AO15">
            <v>46884.927669265177</v>
          </cell>
          <cell r="AP15">
            <v>28934.877679786219</v>
          </cell>
          <cell r="AQ15">
            <v>26012.8431970276</v>
          </cell>
          <cell r="AR15">
            <v>2922.0344827586205</v>
          </cell>
          <cell r="AS15">
            <v>17950.049989478965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15009.111573134487</v>
          </cell>
        </row>
        <row r="16">
          <cell r="A16">
            <v>38077</v>
          </cell>
          <cell r="B16">
            <v>87330.739552826519</v>
          </cell>
          <cell r="C16">
            <v>70275.616203885074</v>
          </cell>
          <cell r="D16">
            <v>30977.032258064519</v>
          </cell>
          <cell r="E16">
            <v>30977.032258064519</v>
          </cell>
          <cell r="F16">
            <v>0</v>
          </cell>
          <cell r="G16">
            <v>39298.583945820566</v>
          </cell>
          <cell r="H16">
            <v>32409.067816788309</v>
          </cell>
          <cell r="I16">
            <v>31449.990816788308</v>
          </cell>
          <cell r="J16">
            <v>959.077</v>
          </cell>
          <cell r="K16">
            <v>959.077</v>
          </cell>
          <cell r="L16">
            <v>0</v>
          </cell>
          <cell r="M16">
            <v>6889.5161290322594</v>
          </cell>
          <cell r="N16">
            <v>17055.123348941441</v>
          </cell>
          <cell r="O16">
            <v>65812.066632171278</v>
          </cell>
          <cell r="P16">
            <v>112504.2306033214</v>
          </cell>
          <cell r="Q16">
            <v>57183.389212816437</v>
          </cell>
          <cell r="R16">
            <v>57183.389212816437</v>
          </cell>
          <cell r="S16">
            <v>96481.973158637018</v>
          </cell>
          <cell r="T16">
            <v>50366.516129032258</v>
          </cell>
          <cell r="U16">
            <v>27106.903225806451</v>
          </cell>
          <cell r="V16">
            <v>4706.7419354838712</v>
          </cell>
          <cell r="W16">
            <v>4762.0322580645161</v>
          </cell>
          <cell r="X16">
            <v>9043.967741935483</v>
          </cell>
          <cell r="Y16">
            <v>1233.4516129032259</v>
          </cell>
          <cell r="Z16">
            <v>2579.1612903225805</v>
          </cell>
          <cell r="AA16">
            <v>2287.1290322580644</v>
          </cell>
          <cell r="AB16">
            <v>2494.4193548387098</v>
          </cell>
          <cell r="AC16">
            <v>23259.612903225807</v>
          </cell>
          <cell r="AD16">
            <v>2130.0645161290322</v>
          </cell>
          <cell r="AE16">
            <v>1877.2258064516129</v>
          </cell>
          <cell r="AF16">
            <v>602.0645161290322</v>
          </cell>
          <cell r="AG16">
            <v>1275.1612903225807</v>
          </cell>
          <cell r="AH16">
            <v>252.83870967741936</v>
          </cell>
          <cell r="AI16">
            <v>1412.4516129032259</v>
          </cell>
          <cell r="AJ16">
            <v>1279.4516129032259</v>
          </cell>
          <cell r="AK16">
            <v>671.51612903225805</v>
          </cell>
          <cell r="AL16">
            <v>26.93548387096774</v>
          </cell>
          <cell r="AM16">
            <v>581.00000000000011</v>
          </cell>
          <cell r="AN16">
            <v>133</v>
          </cell>
          <cell r="AO16">
            <v>44566.463382421287</v>
          </cell>
          <cell r="AP16">
            <v>29264.711793461614</v>
          </cell>
          <cell r="AQ16">
            <v>26206.35695475194</v>
          </cell>
          <cell r="AR16">
            <v>3058.3548387096776</v>
          </cell>
          <cell r="AS16">
            <v>15301.752556701607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13506.783595511697</v>
          </cell>
        </row>
        <row r="17">
          <cell r="A17">
            <v>38107</v>
          </cell>
          <cell r="B17">
            <v>89646.34062538539</v>
          </cell>
          <cell r="C17">
            <v>71621.989616224746</v>
          </cell>
          <cell r="D17">
            <v>32574.366666666661</v>
          </cell>
          <cell r="E17">
            <v>32574.366666666661</v>
          </cell>
          <cell r="F17">
            <v>0</v>
          </cell>
          <cell r="G17">
            <v>39047.62294955807</v>
          </cell>
          <cell r="H17">
            <v>32101.722949558069</v>
          </cell>
          <cell r="I17">
            <v>30911.970949558068</v>
          </cell>
          <cell r="J17">
            <v>1189.752</v>
          </cell>
          <cell r="K17">
            <v>1189.752</v>
          </cell>
          <cell r="L17">
            <v>0</v>
          </cell>
          <cell r="M17">
            <v>6945.9</v>
          </cell>
          <cell r="N17">
            <v>18024.35100916064</v>
          </cell>
          <cell r="O17">
            <v>68301.025664703324</v>
          </cell>
          <cell r="P17">
            <v>114923.794035293</v>
          </cell>
          <cell r="Q17">
            <v>58866.558998036657</v>
          </cell>
          <cell r="R17">
            <v>58866.558998036657</v>
          </cell>
          <cell r="S17">
            <v>97914.18194759477</v>
          </cell>
          <cell r="T17">
            <v>51599.066666666666</v>
          </cell>
          <cell r="U17">
            <v>27771.533333333333</v>
          </cell>
          <cell r="V17">
            <v>5029.8</v>
          </cell>
          <cell r="W17">
            <v>4945.166666666667</v>
          </cell>
          <cell r="X17">
            <v>8978.9</v>
          </cell>
          <cell r="Y17">
            <v>1250.9333333333334</v>
          </cell>
          <cell r="Z17">
            <v>2690</v>
          </cell>
          <cell r="AA17">
            <v>2411.1666666666665</v>
          </cell>
          <cell r="AB17">
            <v>2465.5666666666666</v>
          </cell>
          <cell r="AC17">
            <v>23827.533333333333</v>
          </cell>
          <cell r="AD17">
            <v>2400.9333333333334</v>
          </cell>
          <cell r="AE17">
            <v>1948.3333333333333</v>
          </cell>
          <cell r="AF17">
            <v>649.5333333333333</v>
          </cell>
          <cell r="AG17">
            <v>1298.8</v>
          </cell>
          <cell r="AH17">
            <v>452.6</v>
          </cell>
          <cell r="AI17">
            <v>1332.8</v>
          </cell>
          <cell r="AJ17">
            <v>1197.7666666666667</v>
          </cell>
          <cell r="AK17">
            <v>657.73333333333335</v>
          </cell>
          <cell r="AL17">
            <v>25.466666666666665</v>
          </cell>
          <cell r="AM17">
            <v>514.56666666666661</v>
          </cell>
          <cell r="AN17">
            <v>135.03333333333333</v>
          </cell>
          <cell r="AO17">
            <v>46092.111537751996</v>
          </cell>
          <cell r="AP17">
            <v>29580.958998036665</v>
          </cell>
          <cell r="AQ17">
            <v>26292.192331369992</v>
          </cell>
          <cell r="AR17">
            <v>3288.7666666666669</v>
          </cell>
          <cell r="AS17">
            <v>16511.152873048661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15254.743666677114</v>
          </cell>
        </row>
        <row r="18">
          <cell r="A18">
            <v>38138</v>
          </cell>
          <cell r="B18">
            <v>91579.461489962909</v>
          </cell>
          <cell r="C18">
            <v>70166.441344809631</v>
          </cell>
          <cell r="D18">
            <v>32024.354838709682</v>
          </cell>
          <cell r="E18">
            <v>32024.354838709682</v>
          </cell>
          <cell r="F18">
            <v>0</v>
          </cell>
          <cell r="G18">
            <v>38142.086506099935</v>
          </cell>
          <cell r="H18">
            <v>31756.925215777359</v>
          </cell>
          <cell r="I18">
            <v>30186.027215777358</v>
          </cell>
          <cell r="J18">
            <v>1570.8979999999999</v>
          </cell>
          <cell r="K18">
            <v>1570.8979999999999</v>
          </cell>
          <cell r="L18">
            <v>0</v>
          </cell>
          <cell r="M18">
            <v>6385.1612903225796</v>
          </cell>
          <cell r="N18">
            <v>21413.020145153281</v>
          </cell>
          <cell r="O18">
            <v>71140.611569168075</v>
          </cell>
          <cell r="P18">
            <v>117313.2743216247</v>
          </cell>
          <cell r="Q18">
            <v>58847.127698200333</v>
          </cell>
          <cell r="R18">
            <v>58847.127698200333</v>
          </cell>
          <cell r="S18">
            <v>96989.214204300268</v>
          </cell>
          <cell r="T18">
            <v>52135.258064516129</v>
          </cell>
          <cell r="U18">
            <v>28435.580645161292</v>
          </cell>
          <cell r="V18">
            <v>5270.7419354838712</v>
          </cell>
          <cell r="W18">
            <v>5067.5483870967746</v>
          </cell>
          <cell r="X18">
            <v>8903.5161290322576</v>
          </cell>
          <cell r="Y18">
            <v>1265.9354838709678</v>
          </cell>
          <cell r="Z18">
            <v>2778.9354838709678</v>
          </cell>
          <cell r="AA18">
            <v>2527.0645161290322</v>
          </cell>
          <cell r="AB18">
            <v>2621.8387096774195</v>
          </cell>
          <cell r="AC18">
            <v>23699.677419354837</v>
          </cell>
          <cell r="AD18">
            <v>2854.1612903225805</v>
          </cell>
          <cell r="AE18">
            <v>2153.9032258064517</v>
          </cell>
          <cell r="AF18">
            <v>727.45161290322574</v>
          </cell>
          <cell r="AG18">
            <v>1426.4516129032259</v>
          </cell>
          <cell r="AH18">
            <v>700.25806451612902</v>
          </cell>
          <cell r="AI18">
            <v>1317.7096774193549</v>
          </cell>
          <cell r="AJ18">
            <v>1187.2258064516129</v>
          </cell>
          <cell r="AK18">
            <v>642.12903225806451</v>
          </cell>
          <cell r="AL18">
            <v>24.580645161290324</v>
          </cell>
          <cell r="AM18">
            <v>520.51612903225805</v>
          </cell>
          <cell r="AN18">
            <v>130.48387096774192</v>
          </cell>
          <cell r="AO18">
            <v>47121.64893644322</v>
          </cell>
          <cell r="AP18">
            <v>29977.805117555155</v>
          </cell>
          <cell r="AQ18">
            <v>26822.77285949064</v>
          </cell>
          <cell r="AR18">
            <v>3155.0322580645161</v>
          </cell>
          <cell r="AS18">
            <v>17143.842528565481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16252.086402798752</v>
          </cell>
        </row>
        <row r="19">
          <cell r="A19">
            <v>38168</v>
          </cell>
          <cell r="B19">
            <v>94595.289614060923</v>
          </cell>
          <cell r="C19">
            <v>70907.840069969578</v>
          </cell>
          <cell r="D19">
            <v>32352.166666666672</v>
          </cell>
          <cell r="E19">
            <v>32352.166666666672</v>
          </cell>
          <cell r="F19">
            <v>0</v>
          </cell>
          <cell r="G19">
            <v>38555.673403302884</v>
          </cell>
          <cell r="H19">
            <v>31697.040069969549</v>
          </cell>
          <cell r="I19">
            <v>29467.112069969549</v>
          </cell>
          <cell r="J19">
            <v>2229.9279999999999</v>
          </cell>
          <cell r="K19">
            <v>2229.9279999999999</v>
          </cell>
          <cell r="L19">
            <v>0</v>
          </cell>
          <cell r="M19">
            <v>6858.6333333333332</v>
          </cell>
          <cell r="N19">
            <v>23687.449544091342</v>
          </cell>
          <cell r="O19">
            <v>73442.588696463659</v>
          </cell>
          <cell r="P19">
            <v>121004.8312904552</v>
          </cell>
          <cell r="Q19">
            <v>59779.088696463652</v>
          </cell>
          <cell r="R19">
            <v>59779.088696463652</v>
          </cell>
          <cell r="S19">
            <v>98334.762099766565</v>
          </cell>
          <cell r="T19">
            <v>52964.366666666669</v>
          </cell>
          <cell r="U19">
            <v>29473.833333333332</v>
          </cell>
          <cell r="V19">
            <v>5624.7333333333336</v>
          </cell>
          <cell r="W19">
            <v>5361.333333333333</v>
          </cell>
          <cell r="X19">
            <v>8865.8333333333339</v>
          </cell>
          <cell r="Y19">
            <v>1291.7666666666667</v>
          </cell>
          <cell r="Z19">
            <v>2871.4333333333334</v>
          </cell>
          <cell r="AA19">
            <v>2699.5333333333333</v>
          </cell>
          <cell r="AB19">
            <v>2759.2</v>
          </cell>
          <cell r="AC19">
            <v>23490.533333333333</v>
          </cell>
          <cell r="AD19">
            <v>3343.3666666666668</v>
          </cell>
          <cell r="AE19">
            <v>2247.7666666666669</v>
          </cell>
          <cell r="AF19">
            <v>754.63333333333333</v>
          </cell>
          <cell r="AG19">
            <v>1493.1333333333337</v>
          </cell>
          <cell r="AH19">
            <v>1095.5999999999999</v>
          </cell>
          <cell r="AI19">
            <v>1368.7333333333333</v>
          </cell>
          <cell r="AJ19">
            <v>1220.6333333333334</v>
          </cell>
          <cell r="AK19">
            <v>635.76666666666665</v>
          </cell>
          <cell r="AL19">
            <v>25.266666666666666</v>
          </cell>
          <cell r="AM19">
            <v>559.60000000000014</v>
          </cell>
          <cell r="AN19">
            <v>148.1</v>
          </cell>
          <cell r="AO19">
            <v>47983.535794507327</v>
          </cell>
          <cell r="AP19">
            <v>30758.755363130324</v>
          </cell>
          <cell r="AQ19">
            <v>27426.922029796999</v>
          </cell>
          <cell r="AR19">
            <v>3331.8333333333335</v>
          </cell>
          <cell r="AS19">
            <v>17224.778764710329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17240.321784230073</v>
          </cell>
        </row>
        <row r="20">
          <cell r="A20">
            <v>38199</v>
          </cell>
          <cell r="B20">
            <v>96397.011228500734</v>
          </cell>
          <cell r="C20">
            <v>71541.9766279506</v>
          </cell>
          <cell r="D20">
            <v>32839.258064516129</v>
          </cell>
          <cell r="E20">
            <v>32839.258064516129</v>
          </cell>
          <cell r="F20">
            <v>0</v>
          </cell>
          <cell r="G20">
            <v>38702.718563434471</v>
          </cell>
          <cell r="H20">
            <v>31590.234692466729</v>
          </cell>
          <cell r="I20">
            <v>28692.976692466727</v>
          </cell>
          <cell r="J20">
            <v>2897.2579999999998</v>
          </cell>
          <cell r="K20">
            <v>2897.2579999999998</v>
          </cell>
          <cell r="L20">
            <v>0</v>
          </cell>
          <cell r="M20">
            <v>7112.4838709677406</v>
          </cell>
          <cell r="N20">
            <v>24855.034600550131</v>
          </cell>
          <cell r="O20">
            <v>76037.4120760316</v>
          </cell>
          <cell r="P20">
            <v>124240.47686487609</v>
          </cell>
          <cell r="Q20">
            <v>61587.960463128387</v>
          </cell>
          <cell r="R20">
            <v>61587.960463128387</v>
          </cell>
          <cell r="S20">
            <v>100290.6790265629</v>
          </cell>
          <cell r="T20">
            <v>53485.516129032258</v>
          </cell>
          <cell r="U20">
            <v>30130.419354838708</v>
          </cell>
          <cell r="V20">
            <v>5896.6451612903229</v>
          </cell>
          <cell r="W20">
            <v>5430.0645161290322</v>
          </cell>
          <cell r="X20">
            <v>8845.7096774193542</v>
          </cell>
          <cell r="Y20">
            <v>1316.0645161290322</v>
          </cell>
          <cell r="Z20">
            <v>2990.8387096774195</v>
          </cell>
          <cell r="AA20">
            <v>2780.8064516129034</v>
          </cell>
          <cell r="AB20">
            <v>2870.2903225806454</v>
          </cell>
          <cell r="AC20">
            <v>23355.096774193549</v>
          </cell>
          <cell r="AD20">
            <v>3662</v>
          </cell>
          <cell r="AE20">
            <v>2312.8387096774195</v>
          </cell>
          <cell r="AF20">
            <v>798.74193548387098</v>
          </cell>
          <cell r="AG20">
            <v>1514.0967741935485</v>
          </cell>
          <cell r="AH20">
            <v>1349.1612903225807</v>
          </cell>
          <cell r="AI20">
            <v>1450.8064516129032</v>
          </cell>
          <cell r="AJ20">
            <v>1296.741935483871</v>
          </cell>
          <cell r="AK20">
            <v>683.74193548387098</v>
          </cell>
          <cell r="AL20">
            <v>24.29032258064516</v>
          </cell>
          <cell r="AM20">
            <v>588.70967741935488</v>
          </cell>
          <cell r="AN20">
            <v>154.06451612903226</v>
          </cell>
          <cell r="AO20">
            <v>46494.898858442262</v>
          </cell>
          <cell r="AP20">
            <v>32166.734656676777</v>
          </cell>
          <cell r="AQ20">
            <v>28748.702398612269</v>
          </cell>
          <cell r="AR20">
            <v>3418.0322580645161</v>
          </cell>
          <cell r="AS20">
            <v>14328.163234023546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17921.784493632211</v>
          </cell>
        </row>
        <row r="21">
          <cell r="A21">
            <v>38230</v>
          </cell>
          <cell r="B21">
            <v>97050.848695885565</v>
          </cell>
          <cell r="C21">
            <v>70580.912172437806</v>
          </cell>
          <cell r="D21">
            <v>32768.93548387097</v>
          </cell>
          <cell r="E21">
            <v>32768.93548387097</v>
          </cell>
          <cell r="F21">
            <v>0</v>
          </cell>
          <cell r="G21">
            <v>37811.976688566836</v>
          </cell>
          <cell r="H21">
            <v>31729.686365986188</v>
          </cell>
          <cell r="I21">
            <v>28277.164365986187</v>
          </cell>
          <cell r="J21">
            <v>3452.5219999999999</v>
          </cell>
          <cell r="K21">
            <v>3452.5219999999999</v>
          </cell>
          <cell r="L21">
            <v>0</v>
          </cell>
          <cell r="M21">
            <v>6082.2903225806449</v>
          </cell>
          <cell r="N21">
            <v>26469.936523447759</v>
          </cell>
          <cell r="O21">
            <v>77184.265241935485</v>
          </cell>
          <cell r="P21">
            <v>125999.8582796104</v>
          </cell>
          <cell r="Q21">
            <v>61603.458790322591</v>
          </cell>
          <cell r="R21">
            <v>61603.458790322591</v>
          </cell>
          <cell r="S21">
            <v>99415.435478889383</v>
          </cell>
          <cell r="T21">
            <v>53963.967741935485</v>
          </cell>
          <cell r="U21">
            <v>30716.483870967742</v>
          </cell>
          <cell r="V21">
            <v>5983.0322580645161</v>
          </cell>
          <cell r="W21">
            <v>5486.1612903225805</v>
          </cell>
          <cell r="X21">
            <v>8831.8387096774186</v>
          </cell>
          <cell r="Y21">
            <v>1379.741935483871</v>
          </cell>
          <cell r="Z21">
            <v>3161.1290322580644</v>
          </cell>
          <cell r="AA21">
            <v>2769.6129032258063</v>
          </cell>
          <cell r="AB21">
            <v>3104.9677419354839</v>
          </cell>
          <cell r="AC21">
            <v>23247.483870967742</v>
          </cell>
          <cell r="AD21">
            <v>3777.9677419354839</v>
          </cell>
          <cell r="AE21">
            <v>2364.0967741935483</v>
          </cell>
          <cell r="AF21">
            <v>854.09677419354841</v>
          </cell>
          <cell r="AG21">
            <v>1510</v>
          </cell>
          <cell r="AH21">
            <v>1413.8709677419354</v>
          </cell>
          <cell r="AI21">
            <v>1537.6129032258063</v>
          </cell>
          <cell r="AJ21">
            <v>1385.741935483871</v>
          </cell>
          <cell r="AK21">
            <v>754.87096774193549</v>
          </cell>
          <cell r="AL21">
            <v>23.451612903225808</v>
          </cell>
          <cell r="AM21">
            <v>607.41935483870964</v>
          </cell>
          <cell r="AN21">
            <v>151.87096774193549</v>
          </cell>
          <cell r="AO21">
            <v>46507.051632709663</v>
          </cell>
          <cell r="AP21">
            <v>32111.781370967747</v>
          </cell>
          <cell r="AQ21">
            <v>28834.523306451621</v>
          </cell>
          <cell r="AR21">
            <v>3277.2580645161293</v>
          </cell>
          <cell r="AS21">
            <v>14395.26993916128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18061.951060866908</v>
          </cell>
        </row>
        <row r="22">
          <cell r="A22">
            <v>38260</v>
          </cell>
          <cell r="B22">
            <v>98263.897873395719</v>
          </cell>
          <cell r="C22">
            <v>70855.666604869039</v>
          </cell>
          <cell r="D22">
            <v>33068.23333333333</v>
          </cell>
          <cell r="E22">
            <v>33068.23333333333</v>
          </cell>
          <cell r="F22">
            <v>0</v>
          </cell>
          <cell r="G22">
            <v>37787.433271535701</v>
          </cell>
          <cell r="H22">
            <v>31923.733271535701</v>
          </cell>
          <cell r="I22">
            <v>28231.486271535701</v>
          </cell>
          <cell r="J22">
            <v>3692.2469999999998</v>
          </cell>
          <cell r="K22">
            <v>3692.2469999999998</v>
          </cell>
          <cell r="L22">
            <v>0</v>
          </cell>
          <cell r="M22">
            <v>5863.7</v>
          </cell>
          <cell r="N22">
            <v>27408.231268526681</v>
          </cell>
          <cell r="O22">
            <v>77300.859919199982</v>
          </cell>
          <cell r="P22">
            <v>127329.9339376776</v>
          </cell>
          <cell r="Q22">
            <v>61813.893252533329</v>
          </cell>
          <cell r="R22">
            <v>61813.893252533329</v>
          </cell>
          <cell r="S22">
            <v>99601.326524069009</v>
          </cell>
          <cell r="T22">
            <v>54649.433333333334</v>
          </cell>
          <cell r="U22">
            <v>31482.1</v>
          </cell>
          <cell r="V22">
            <v>6107.2</v>
          </cell>
          <cell r="W22">
            <v>5746.333333333333</v>
          </cell>
          <cell r="X22">
            <v>8800.1</v>
          </cell>
          <cell r="Y22">
            <v>1439.7333333333333</v>
          </cell>
          <cell r="Z22">
            <v>3430.0666666666666</v>
          </cell>
          <cell r="AA22">
            <v>2743.5333333333333</v>
          </cell>
          <cell r="AB22">
            <v>3215.1333333333332</v>
          </cell>
          <cell r="AC22">
            <v>23167.333333333332</v>
          </cell>
          <cell r="AD22">
            <v>3809.5333333333328</v>
          </cell>
          <cell r="AE22">
            <v>2434.1666666666665</v>
          </cell>
          <cell r="AF22">
            <v>891.5</v>
          </cell>
          <cell r="AG22">
            <v>1542.6666666666665</v>
          </cell>
          <cell r="AH22">
            <v>1375.3666666666666</v>
          </cell>
          <cell r="AI22">
            <v>1531.8666666666668</v>
          </cell>
          <cell r="AJ22">
            <v>1378.7333333333333</v>
          </cell>
          <cell r="AK22">
            <v>766.5333333333333</v>
          </cell>
          <cell r="AL22">
            <v>23.266666666666666</v>
          </cell>
          <cell r="AM22">
            <v>588.93333333333339</v>
          </cell>
          <cell r="AN22">
            <v>153.13333333333333</v>
          </cell>
          <cell r="AO22">
            <v>46335.181335133333</v>
          </cell>
          <cell r="AP22">
            <v>32022.659919200003</v>
          </cell>
          <cell r="AQ22">
            <v>28745.659919199999</v>
          </cell>
          <cell r="AR22">
            <v>3277</v>
          </cell>
          <cell r="AS22">
            <v>14312.520749266669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18199.88018279336</v>
          </cell>
        </row>
        <row r="23">
          <cell r="A23">
            <v>38291</v>
          </cell>
          <cell r="B23">
            <v>99266.600750296318</v>
          </cell>
          <cell r="C23">
            <v>70904.62574652287</v>
          </cell>
          <cell r="D23">
            <v>33358.290322580637</v>
          </cell>
          <cell r="E23">
            <v>33358.290322580637</v>
          </cell>
          <cell r="F23">
            <v>0</v>
          </cell>
          <cell r="G23">
            <v>37546.335423942226</v>
          </cell>
          <cell r="H23">
            <v>32040.819294909968</v>
          </cell>
          <cell r="I23">
            <v>27973.282294909968</v>
          </cell>
          <cell r="J23">
            <v>4067.5369999999998</v>
          </cell>
          <cell r="K23">
            <v>4067.5369999999998</v>
          </cell>
          <cell r="L23">
            <v>0</v>
          </cell>
          <cell r="M23">
            <v>5505.5161290322594</v>
          </cell>
          <cell r="N23">
            <v>28361.975003773441</v>
          </cell>
          <cell r="O23">
            <v>77699.752038866776</v>
          </cell>
          <cell r="P23">
            <v>128888.1656645304</v>
          </cell>
          <cell r="Q23">
            <v>62093.97784531839</v>
          </cell>
          <cell r="R23">
            <v>62093.97784531839</v>
          </cell>
          <cell r="S23">
            <v>99640.31326926066</v>
          </cell>
          <cell r="T23">
            <v>55361.032258064515</v>
          </cell>
          <cell r="U23">
            <v>32555.258064516129</v>
          </cell>
          <cell r="V23">
            <v>6170.5483870967746</v>
          </cell>
          <cell r="W23">
            <v>6231</v>
          </cell>
          <cell r="X23">
            <v>8739.0645161290322</v>
          </cell>
          <cell r="Y23">
            <v>1485.258064516129</v>
          </cell>
          <cell r="Z23">
            <v>3752.1290322580644</v>
          </cell>
          <cell r="AA23">
            <v>2877.2258064516127</v>
          </cell>
          <cell r="AB23">
            <v>3300.0322580645161</v>
          </cell>
          <cell r="AC23">
            <v>22805.774193548386</v>
          </cell>
          <cell r="AD23">
            <v>3824.5806451612902</v>
          </cell>
          <cell r="AE23">
            <v>2458.6451612903224</v>
          </cell>
          <cell r="AF23">
            <v>898</v>
          </cell>
          <cell r="AG23">
            <v>1560.6451612903224</v>
          </cell>
          <cell r="AH23">
            <v>1365.9354838709678</v>
          </cell>
          <cell r="AI23">
            <v>1545.3225806451615</v>
          </cell>
          <cell r="AJ23">
            <v>1390.9354838709678</v>
          </cell>
          <cell r="AK23">
            <v>801.58064516129036</v>
          </cell>
          <cell r="AL23">
            <v>26.548387096774192</v>
          </cell>
          <cell r="AM23">
            <v>562.80645161290329</v>
          </cell>
          <cell r="AN23">
            <v>154.38709677419354</v>
          </cell>
          <cell r="AO23">
            <v>46559.904639970307</v>
          </cell>
          <cell r="AP23">
            <v>32120.719780802265</v>
          </cell>
          <cell r="AQ23">
            <v>28735.68752273775</v>
          </cell>
          <cell r="AR23">
            <v>3385.0322580645161</v>
          </cell>
          <cell r="AS23">
            <v>14439.185504329354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18388.285994658683</v>
          </cell>
        </row>
        <row r="24">
          <cell r="A24">
            <v>38321</v>
          </cell>
          <cell r="B24">
            <v>101171.80306243623</v>
          </cell>
          <cell r="C24">
            <v>71852.567719426166</v>
          </cell>
          <cell r="D24">
            <v>33528.76666666667</v>
          </cell>
          <cell r="E24">
            <v>33528.76666666667</v>
          </cell>
          <cell r="F24">
            <v>0</v>
          </cell>
          <cell r="G24">
            <v>38323.801052759474</v>
          </cell>
          <cell r="H24">
            <v>32800.901052759473</v>
          </cell>
          <cell r="I24">
            <v>28249.411052759475</v>
          </cell>
          <cell r="J24">
            <v>4551.49</v>
          </cell>
          <cell r="K24">
            <v>4551.49</v>
          </cell>
          <cell r="L24">
            <v>0</v>
          </cell>
          <cell r="M24">
            <v>5522.9</v>
          </cell>
          <cell r="N24">
            <v>29319.235343010059</v>
          </cell>
          <cell r="O24">
            <v>78855.403117003341</v>
          </cell>
          <cell r="P24">
            <v>131190.19214337709</v>
          </cell>
          <cell r="Q24">
            <v>62637.003117003318</v>
          </cell>
          <cell r="R24">
            <v>62637.003117003318</v>
          </cell>
          <cell r="S24">
            <v>100960.80416976281</v>
          </cell>
          <cell r="T24">
            <v>53643.933333333334</v>
          </cell>
          <cell r="U24">
            <v>33292.1</v>
          </cell>
          <cell r="V24">
            <v>6278.7</v>
          </cell>
          <cell r="W24">
            <v>6462.3</v>
          </cell>
          <cell r="X24">
            <v>8693.4</v>
          </cell>
          <cell r="Y24">
            <v>1560.7666666666667</v>
          </cell>
          <cell r="Z24">
            <v>4030.3333333333335</v>
          </cell>
          <cell r="AA24">
            <v>2885.1</v>
          </cell>
          <cell r="AB24">
            <v>3381.5</v>
          </cell>
          <cell r="AC24">
            <v>20351.833333333332</v>
          </cell>
          <cell r="AD24">
            <v>3884.4333333333334</v>
          </cell>
          <cell r="AE24">
            <v>2439.5</v>
          </cell>
          <cell r="AF24">
            <v>909.73333333333323</v>
          </cell>
          <cell r="AG24">
            <v>1529.7666666666669</v>
          </cell>
          <cell r="AH24">
            <v>1444.9333333333334</v>
          </cell>
          <cell r="AI24">
            <v>1590.3666666666668</v>
          </cell>
          <cell r="AJ24">
            <v>1428.9333333333334</v>
          </cell>
          <cell r="AK24">
            <v>870.06666666666672</v>
          </cell>
          <cell r="AL24">
            <v>26.733333333333334</v>
          </cell>
          <cell r="AM24">
            <v>532.13333333333333</v>
          </cell>
          <cell r="AN24">
            <v>161.43333333333334</v>
          </cell>
          <cell r="AO24">
            <v>47130.78506775733</v>
          </cell>
          <cell r="AP24">
            <v>32442.136450336671</v>
          </cell>
          <cell r="AQ24">
            <v>29108.23645033667</v>
          </cell>
          <cell r="AR24">
            <v>3333.9</v>
          </cell>
          <cell r="AS24">
            <v>14688.648617420671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18719.697732243709</v>
          </cell>
        </row>
        <row r="25">
          <cell r="A25">
            <v>38352</v>
          </cell>
          <cell r="B25">
            <v>102293.13899728478</v>
          </cell>
          <cell r="C25">
            <v>74330.799008259957</v>
          </cell>
          <cell r="D25">
            <v>35774.354838709667</v>
          </cell>
          <cell r="E25">
            <v>35774.354838709667</v>
          </cell>
          <cell r="F25">
            <v>0</v>
          </cell>
          <cell r="G25">
            <v>38556.444169550268</v>
          </cell>
          <cell r="H25">
            <v>32867.799008259943</v>
          </cell>
          <cell r="I25">
            <v>28042.428008259943</v>
          </cell>
          <cell r="J25">
            <v>4825.3710000000001</v>
          </cell>
          <cell r="K25">
            <v>4825.3710000000001</v>
          </cell>
          <cell r="L25">
            <v>0</v>
          </cell>
          <cell r="M25">
            <v>5688.6451612903229</v>
          </cell>
          <cell r="N25">
            <v>27962.339989024829</v>
          </cell>
          <cell r="O25">
            <v>83256.567741935505</v>
          </cell>
          <cell r="P25">
            <v>134834.52814790781</v>
          </cell>
          <cell r="Q25">
            <v>67476.212903225824</v>
          </cell>
          <cell r="R25">
            <v>67476.212903225824</v>
          </cell>
          <cell r="S25">
            <v>106032.6570727761</v>
          </cell>
          <cell r="T25">
            <v>54356.774193548386</v>
          </cell>
          <cell r="U25">
            <v>34108.06451612903</v>
          </cell>
          <cell r="V25">
            <v>6355.1935483870966</v>
          </cell>
          <cell r="W25">
            <v>6667.9032258064517</v>
          </cell>
          <cell r="X25">
            <v>8692.7096774193542</v>
          </cell>
          <cell r="Y25">
            <v>1637.258064516129</v>
          </cell>
          <cell r="Z25">
            <v>4183.5161290322585</v>
          </cell>
          <cell r="AA25">
            <v>3080.2903225806454</v>
          </cell>
          <cell r="AB25">
            <v>3491.1935483870966</v>
          </cell>
          <cell r="AC25">
            <v>20248.709677419356</v>
          </cell>
          <cell r="AD25">
            <v>3943.1290322580644</v>
          </cell>
          <cell r="AE25">
            <v>2468.516129032258</v>
          </cell>
          <cell r="AF25">
            <v>940.70967741935476</v>
          </cell>
          <cell r="AG25">
            <v>1527.8064516129034</v>
          </cell>
          <cell r="AH25">
            <v>1474.6129032258063</v>
          </cell>
          <cell r="AI25">
            <v>1702.4193548387098</v>
          </cell>
          <cell r="AJ25">
            <v>1522.483870967742</v>
          </cell>
          <cell r="AK25">
            <v>945.48387096774195</v>
          </cell>
          <cell r="AL25">
            <v>26.193548387096776</v>
          </cell>
          <cell r="AM25">
            <v>550.80645161290317</v>
          </cell>
          <cell r="AN25">
            <v>179.93548387096774</v>
          </cell>
          <cell r="AO25">
            <v>50536.624032258063</v>
          </cell>
          <cell r="AP25">
            <v>35838.051612903218</v>
          </cell>
          <cell r="AQ25">
            <v>31701.85806451612</v>
          </cell>
          <cell r="AR25">
            <v>4136.1935483870966</v>
          </cell>
          <cell r="AS25">
            <v>14698.572419354839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19309.886695581306</v>
          </cell>
        </row>
        <row r="26">
          <cell r="A26">
            <v>38383</v>
          </cell>
          <cell r="B26">
            <v>104260.30266521797</v>
          </cell>
          <cell r="C26">
            <v>76485.396826565309</v>
          </cell>
          <cell r="D26">
            <v>36682.322580645159</v>
          </cell>
          <cell r="E26">
            <v>36682.322580645159</v>
          </cell>
          <cell r="F26">
            <v>0</v>
          </cell>
          <cell r="G26">
            <v>39803.074245920143</v>
          </cell>
          <cell r="H26">
            <v>34318.138762049173</v>
          </cell>
          <cell r="I26">
            <v>28840.894762049174</v>
          </cell>
          <cell r="J26">
            <v>5477.2439999999997</v>
          </cell>
          <cell r="K26">
            <v>5477.2439999999997</v>
          </cell>
          <cell r="L26">
            <v>0</v>
          </cell>
          <cell r="M26">
            <v>5484.9354838709678</v>
          </cell>
          <cell r="N26">
            <v>27774.905838652659</v>
          </cell>
          <cell r="O26">
            <v>84746.562254923861</v>
          </cell>
          <cell r="P26">
            <v>137778.2859923419</v>
          </cell>
          <cell r="Q26">
            <v>69318.433222665801</v>
          </cell>
          <cell r="R26">
            <v>69318.433222665801</v>
          </cell>
          <cell r="S26">
            <v>109121.507468586</v>
          </cell>
          <cell r="T26">
            <v>54561.483870967742</v>
          </cell>
          <cell r="U26">
            <v>34434.838709677417</v>
          </cell>
          <cell r="V26">
            <v>6112.0967741935483</v>
          </cell>
          <cell r="W26">
            <v>6731.5161290322585</v>
          </cell>
          <cell r="X26">
            <v>8756.354838709678</v>
          </cell>
          <cell r="Y26">
            <v>1677.4193548387098</v>
          </cell>
          <cell r="Z26">
            <v>4451.4193548387093</v>
          </cell>
          <cell r="AA26">
            <v>3221.8064516129034</v>
          </cell>
          <cell r="AB26">
            <v>3484.2258064516127</v>
          </cell>
          <cell r="AC26">
            <v>20126.645161290322</v>
          </cell>
          <cell r="AD26">
            <v>4052.8064516129034</v>
          </cell>
          <cell r="AE26">
            <v>2524.3548387096776</v>
          </cell>
          <cell r="AF26">
            <v>971.58064516129025</v>
          </cell>
          <cell r="AG26">
            <v>1552.7741935483873</v>
          </cell>
          <cell r="AH26">
            <v>1528.4516129032259</v>
          </cell>
          <cell r="AI26">
            <v>1753.0645161290322</v>
          </cell>
          <cell r="AJ26">
            <v>1565.3225806451612</v>
          </cell>
          <cell r="AK26">
            <v>1027.6774193548388</v>
          </cell>
          <cell r="AL26">
            <v>26.838709677419356</v>
          </cell>
          <cell r="AM26">
            <v>510.80645161290312</v>
          </cell>
          <cell r="AN26">
            <v>187.74193548387098</v>
          </cell>
          <cell r="AO26">
            <v>50094.387302539057</v>
          </cell>
          <cell r="AP26">
            <v>36364.529996859354</v>
          </cell>
          <cell r="AQ26">
            <v>32636.110642020649</v>
          </cell>
          <cell r="AR26">
            <v>3728.4193548387098</v>
          </cell>
          <cell r="AS26">
            <v>13729.856983099033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19840.787204154432</v>
          </cell>
        </row>
        <row r="27">
          <cell r="A27">
            <v>38411</v>
          </cell>
          <cell r="B27">
            <v>105092.17911960672</v>
          </cell>
          <cell r="C27">
            <v>78214.258970847775</v>
          </cell>
          <cell r="D27">
            <v>37198.535714285717</v>
          </cell>
          <cell r="E27">
            <v>37198.535714285717</v>
          </cell>
          <cell r="F27">
            <v>0</v>
          </cell>
          <cell r="G27">
            <v>41015.723256562058</v>
          </cell>
          <cell r="H27">
            <v>35447.723256562058</v>
          </cell>
          <cell r="I27">
            <v>29334.026256562058</v>
          </cell>
          <cell r="J27">
            <v>6113.6970000000001</v>
          </cell>
          <cell r="K27">
            <v>6113.6970000000001</v>
          </cell>
          <cell r="L27">
            <v>0</v>
          </cell>
          <cell r="M27">
            <v>5568</v>
          </cell>
          <cell r="N27">
            <v>26877.920148758942</v>
          </cell>
          <cell r="O27">
            <v>83057.597629107113</v>
          </cell>
          <cell r="P27">
            <v>138122.64781293401</v>
          </cell>
          <cell r="Q27">
            <v>69395.240486249997</v>
          </cell>
          <cell r="R27">
            <v>69395.240486249997</v>
          </cell>
          <cell r="S27">
            <v>110410.96374281211</v>
          </cell>
          <cell r="T27">
            <v>54822.607142857145</v>
          </cell>
          <cell r="U27">
            <v>34855.25</v>
          </cell>
          <cell r="V27">
            <v>6279.1785714285716</v>
          </cell>
          <cell r="W27">
            <v>6732.3928571428569</v>
          </cell>
          <cell r="X27">
            <v>8768.5714285714294</v>
          </cell>
          <cell r="Y27">
            <v>1711.4642857142858</v>
          </cell>
          <cell r="Z27">
            <v>4606.1428571428569</v>
          </cell>
          <cell r="AA27">
            <v>3306.3928571428573</v>
          </cell>
          <cell r="AB27">
            <v>3451.1071428571427</v>
          </cell>
          <cell r="AC27">
            <v>19967.357142857141</v>
          </cell>
          <cell r="AD27">
            <v>4257.1428571428569</v>
          </cell>
          <cell r="AE27">
            <v>2589.0714285714284</v>
          </cell>
          <cell r="AF27">
            <v>1008.6428571428571</v>
          </cell>
          <cell r="AG27">
            <v>1580.4285714285713</v>
          </cell>
          <cell r="AH27">
            <v>1668.0714285714287</v>
          </cell>
          <cell r="AI27">
            <v>1810.3571428571429</v>
          </cell>
          <cell r="AJ27">
            <v>1622.2857142857142</v>
          </cell>
          <cell r="AK27">
            <v>1065.0357142857142</v>
          </cell>
          <cell r="AL27">
            <v>36.357142857142854</v>
          </cell>
          <cell r="AM27">
            <v>520.89285714285711</v>
          </cell>
          <cell r="AN27">
            <v>188.07142857142858</v>
          </cell>
          <cell r="AO27">
            <v>49466.599186998217</v>
          </cell>
          <cell r="AP27">
            <v>35779.026200535729</v>
          </cell>
          <cell r="AQ27">
            <v>32196.704771964301</v>
          </cell>
          <cell r="AR27">
            <v>3582.3214285714284</v>
          </cell>
          <cell r="AS27">
            <v>13687.574057891066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20526.343171543063</v>
          </cell>
        </row>
        <row r="28">
          <cell r="A28">
            <v>38442</v>
          </cell>
          <cell r="B28">
            <v>106356.25158968722</v>
          </cell>
          <cell r="C28">
            <v>79716.760020625734</v>
          </cell>
          <cell r="D28">
            <v>37849.677419354841</v>
          </cell>
          <cell r="E28">
            <v>37849.677419354841</v>
          </cell>
          <cell r="F28">
            <v>0</v>
          </cell>
          <cell r="G28">
            <v>41867.0826012709</v>
          </cell>
          <cell r="H28">
            <v>36276.95356901284</v>
          </cell>
          <cell r="I28">
            <v>30014.45356901284</v>
          </cell>
          <cell r="J28">
            <v>6262.5</v>
          </cell>
          <cell r="K28">
            <v>6262.5</v>
          </cell>
          <cell r="L28">
            <v>0</v>
          </cell>
          <cell r="M28">
            <v>5590.1290322580644</v>
          </cell>
          <cell r="N28">
            <v>26639.49156906148</v>
          </cell>
          <cell r="O28">
            <v>83934.518186109679</v>
          </cell>
          <cell r="P28">
            <v>139795.91174011081</v>
          </cell>
          <cell r="Q28">
            <v>70425.582702238695</v>
          </cell>
          <cell r="R28">
            <v>70425.582702238695</v>
          </cell>
          <cell r="S28">
            <v>112292.6653035096</v>
          </cell>
          <cell r="T28">
            <v>55153.774193548386</v>
          </cell>
          <cell r="U28">
            <v>35233.483870967742</v>
          </cell>
          <cell r="V28">
            <v>6326</v>
          </cell>
          <cell r="W28">
            <v>6814.7741935483873</v>
          </cell>
          <cell r="X28">
            <v>8680.7741935483864</v>
          </cell>
          <cell r="Y28">
            <v>1736.6451612903227</v>
          </cell>
          <cell r="Z28">
            <v>4802</v>
          </cell>
          <cell r="AA28">
            <v>3473.1612903225805</v>
          </cell>
          <cell r="AB28">
            <v>3400.1290322580644</v>
          </cell>
          <cell r="AC28">
            <v>19920.290322580644</v>
          </cell>
          <cell r="AD28">
            <v>4161.1935483870966</v>
          </cell>
          <cell r="AE28">
            <v>2640.9354838709678</v>
          </cell>
          <cell r="AF28">
            <v>1039.1612903225805</v>
          </cell>
          <cell r="AG28">
            <v>1601.7741935483873</v>
          </cell>
          <cell r="AH28">
            <v>1520.258064516129</v>
          </cell>
          <cell r="AI28">
            <v>1921.8709677419356</v>
          </cell>
          <cell r="AJ28">
            <v>1734.258064516129</v>
          </cell>
          <cell r="AK28">
            <v>1148.2258064516129</v>
          </cell>
          <cell r="AL28">
            <v>35.967741935483872</v>
          </cell>
          <cell r="AM28">
            <v>550.0645161290322</v>
          </cell>
          <cell r="AN28">
            <v>187.61290322580646</v>
          </cell>
          <cell r="AO28">
            <v>49778.535134561287</v>
          </cell>
          <cell r="AP28">
            <v>36252.550444174187</v>
          </cell>
          <cell r="AQ28">
            <v>32575.905282883868</v>
          </cell>
          <cell r="AR28">
            <v>3676.6451612903224</v>
          </cell>
          <cell r="AS28">
            <v>13525.985012967736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20741.348784502126</v>
          </cell>
        </row>
        <row r="29">
          <cell r="A29">
            <v>38472</v>
          </cell>
          <cell r="B29">
            <v>107536.17147931788</v>
          </cell>
          <cell r="C29">
            <v>80954.348202835608</v>
          </cell>
          <cell r="D29">
            <v>38406.26666666667</v>
          </cell>
          <cell r="E29">
            <v>38406.26666666667</v>
          </cell>
          <cell r="F29">
            <v>0</v>
          </cell>
          <cell r="G29">
            <v>42548.081536168938</v>
          </cell>
          <cell r="H29">
            <v>36930.248202835603</v>
          </cell>
          <cell r="I29">
            <v>30590.174202835602</v>
          </cell>
          <cell r="J29">
            <v>6340.0739999999996</v>
          </cell>
          <cell r="K29">
            <v>6340.0739999999996</v>
          </cell>
          <cell r="L29">
            <v>0</v>
          </cell>
          <cell r="M29">
            <v>5617.833333333333</v>
          </cell>
          <cell r="N29">
            <v>26581.823276482279</v>
          </cell>
          <cell r="O29">
            <v>84452.193615000011</v>
          </cell>
          <cell r="P29">
            <v>141304.6148812185</v>
          </cell>
          <cell r="Q29">
            <v>71253.226948333337</v>
          </cell>
          <cell r="R29">
            <v>71253.226948333337</v>
          </cell>
          <cell r="S29">
            <v>113801.3084845023</v>
          </cell>
          <cell r="T29">
            <v>55049.533333333333</v>
          </cell>
          <cell r="U29">
            <v>36099.966666666667</v>
          </cell>
          <cell r="V29">
            <v>6456.9666666666662</v>
          </cell>
          <cell r="W29">
            <v>7018.9666666666662</v>
          </cell>
          <cell r="X29">
            <v>8688.7000000000007</v>
          </cell>
          <cell r="Y29">
            <v>1797.1666666666667</v>
          </cell>
          <cell r="Z29">
            <v>5063.5666666666666</v>
          </cell>
          <cell r="AA29">
            <v>3484.8</v>
          </cell>
          <cell r="AB29">
            <v>3589.8</v>
          </cell>
          <cell r="AC29">
            <v>18949.566666666666</v>
          </cell>
          <cell r="AD29">
            <v>3686.0333333333333</v>
          </cell>
          <cell r="AE29">
            <v>2678.1333333333332</v>
          </cell>
          <cell r="AF29">
            <v>1064.3</v>
          </cell>
          <cell r="AG29">
            <v>1613.8333333333333</v>
          </cell>
          <cell r="AH29">
            <v>1007.9</v>
          </cell>
          <cell r="AI29">
            <v>1988.8666666666668</v>
          </cell>
          <cell r="AJ29">
            <v>1824</v>
          </cell>
          <cell r="AK29">
            <v>1240.7333333333333</v>
          </cell>
          <cell r="AL29">
            <v>29.4</v>
          </cell>
          <cell r="AM29">
            <v>553.86666666666667</v>
          </cell>
          <cell r="AN29">
            <v>164.86666666666667</v>
          </cell>
          <cell r="AO29">
            <v>49922.949481466647</v>
          </cell>
          <cell r="AP29">
            <v>36597.126948333324</v>
          </cell>
          <cell r="AQ29">
            <v>32846.960281666667</v>
          </cell>
          <cell r="AR29">
            <v>3750.1666666666665</v>
          </cell>
          <cell r="AS29">
            <v>13325.824199800001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20618.354109738815</v>
          </cell>
        </row>
        <row r="30">
          <cell r="A30">
            <v>38503</v>
          </cell>
          <cell r="B30">
            <v>109787.84308974202</v>
          </cell>
          <cell r="C30">
            <v>81975.891277878036</v>
          </cell>
          <cell r="D30">
            <v>38843.129032258068</v>
          </cell>
          <cell r="E30">
            <v>38843.129032258068</v>
          </cell>
          <cell r="F30">
            <v>0</v>
          </cell>
          <cell r="G30">
            <v>43132.762245619961</v>
          </cell>
          <cell r="H30">
            <v>37268.342890781249</v>
          </cell>
          <cell r="I30">
            <v>31114.665890781249</v>
          </cell>
          <cell r="J30">
            <v>6153.6769999999997</v>
          </cell>
          <cell r="K30">
            <v>6153.6769999999997</v>
          </cell>
          <cell r="L30">
            <v>0</v>
          </cell>
          <cell r="M30">
            <v>5864.4193548387093</v>
          </cell>
          <cell r="N30">
            <v>27811.951811863979</v>
          </cell>
          <cell r="O30">
            <v>86749.653522129069</v>
          </cell>
          <cell r="P30">
            <v>144347.2561924693</v>
          </cell>
          <cell r="Q30">
            <v>72430.363199548403</v>
          </cell>
          <cell r="R30">
            <v>72430.363199548403</v>
          </cell>
          <cell r="S30">
            <v>115563.12544516831</v>
          </cell>
          <cell r="T30">
            <v>56173.774193548386</v>
          </cell>
          <cell r="U30">
            <v>37232.290322580644</v>
          </cell>
          <cell r="V30">
            <v>6698.0645161290322</v>
          </cell>
          <cell r="W30">
            <v>7414.7419354838712</v>
          </cell>
          <cell r="X30">
            <v>8712.7741935483864</v>
          </cell>
          <cell r="Y30">
            <v>1867.2903225806451</v>
          </cell>
          <cell r="Z30">
            <v>5356.5483870967746</v>
          </cell>
          <cell r="AA30">
            <v>3554.2258064516127</v>
          </cell>
          <cell r="AB30">
            <v>3628.6451612903224</v>
          </cell>
          <cell r="AC30">
            <v>18941.483870967742</v>
          </cell>
          <cell r="AD30">
            <v>4077.0322580645161</v>
          </cell>
          <cell r="AE30">
            <v>2851.3225806451615</v>
          </cell>
          <cell r="AF30">
            <v>1162.1612903225807</v>
          </cell>
          <cell r="AG30">
            <v>1689.1612903225807</v>
          </cell>
          <cell r="AH30">
            <v>1225.7096774193549</v>
          </cell>
          <cell r="AI30">
            <v>2019.5483870967741</v>
          </cell>
          <cell r="AJ30">
            <v>1856.2903225806451</v>
          </cell>
          <cell r="AK30">
            <v>1281.516129032258</v>
          </cell>
          <cell r="AL30">
            <v>27.774193548387096</v>
          </cell>
          <cell r="AM30">
            <v>547</v>
          </cell>
          <cell r="AN30">
            <v>163.25806451612902</v>
          </cell>
          <cell r="AO30">
            <v>50981.353231806454</v>
          </cell>
          <cell r="AP30">
            <v>37360.685780193555</v>
          </cell>
          <cell r="AQ30">
            <v>33587.23416729032</v>
          </cell>
          <cell r="AR30">
            <v>3773.4516129032259</v>
          </cell>
          <cell r="AS30">
            <v>13620.667451612906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21601.629850336372</v>
          </cell>
        </row>
        <row r="31">
          <cell r="A31">
            <v>38533</v>
          </cell>
          <cell r="B31">
            <v>111947.19520872492</v>
          </cell>
          <cell r="C31">
            <v>82768.072608075527</v>
          </cell>
          <cell r="D31">
            <v>39501.4</v>
          </cell>
          <cell r="E31">
            <v>39501.4</v>
          </cell>
          <cell r="F31">
            <v>0</v>
          </cell>
          <cell r="G31">
            <v>43266.672608075525</v>
          </cell>
          <cell r="H31">
            <v>37519.572608075527</v>
          </cell>
          <cell r="I31">
            <v>31542.471608075528</v>
          </cell>
          <cell r="J31">
            <v>5977.1009999999997</v>
          </cell>
          <cell r="K31">
            <v>5977.1009999999997</v>
          </cell>
          <cell r="L31">
            <v>0</v>
          </cell>
          <cell r="M31">
            <v>5747.1</v>
          </cell>
          <cell r="N31">
            <v>29179.1226006494</v>
          </cell>
          <cell r="O31">
            <v>89060.391478099991</v>
          </cell>
          <cell r="P31">
            <v>147943.5395256601</v>
          </cell>
          <cell r="Q31">
            <v>74149.858144766666</v>
          </cell>
          <cell r="R31">
            <v>74149.858144766666</v>
          </cell>
          <cell r="S31">
            <v>117416.5307528422</v>
          </cell>
          <cell r="T31">
            <v>56732.466666666667</v>
          </cell>
          <cell r="U31">
            <v>38117.866666666669</v>
          </cell>
          <cell r="V31">
            <v>7159.2</v>
          </cell>
          <cell r="W31">
            <v>7654.9666666666662</v>
          </cell>
          <cell r="X31">
            <v>8666.4666666666672</v>
          </cell>
          <cell r="Y31">
            <v>1902.3666666666666</v>
          </cell>
          <cell r="Z31">
            <v>5429.166666666667</v>
          </cell>
          <cell r="AA31">
            <v>3650.7</v>
          </cell>
          <cell r="AB31">
            <v>3655</v>
          </cell>
          <cell r="AC31">
            <v>18614.599999999999</v>
          </cell>
          <cell r="AD31">
            <v>3780.6333333333332</v>
          </cell>
          <cell r="AE31">
            <v>2938</v>
          </cell>
          <cell r="AF31">
            <v>1178.7666666666667</v>
          </cell>
          <cell r="AG31">
            <v>1759.2333333333333</v>
          </cell>
          <cell r="AH31">
            <v>842.63333333333333</v>
          </cell>
          <cell r="AI31">
            <v>2179</v>
          </cell>
          <cell r="AJ31">
            <v>2018.3</v>
          </cell>
          <cell r="AK31">
            <v>1412.1666666666667</v>
          </cell>
          <cell r="AL31">
            <v>27.7</v>
          </cell>
          <cell r="AM31">
            <v>578.43333333333317</v>
          </cell>
          <cell r="AN31">
            <v>160.69999999999999</v>
          </cell>
          <cell r="AO31">
            <v>51522.054845666673</v>
          </cell>
          <cell r="AP31">
            <v>38645.291478099985</v>
          </cell>
          <cell r="AQ31">
            <v>34648.458144766657</v>
          </cell>
          <cell r="AR31">
            <v>3996.8333333333335</v>
          </cell>
          <cell r="AS31">
            <v>12876.763367566664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22559.456445587453</v>
          </cell>
        </row>
        <row r="32">
          <cell r="A32">
            <v>38564</v>
          </cell>
          <cell r="B32">
            <v>113196.58614318781</v>
          </cell>
          <cell r="C32">
            <v>83210.598124633107</v>
          </cell>
          <cell r="D32">
            <v>40688</v>
          </cell>
          <cell r="E32">
            <v>40688</v>
          </cell>
          <cell r="F32">
            <v>0</v>
          </cell>
          <cell r="G32">
            <v>42522.598124633114</v>
          </cell>
          <cell r="H32">
            <v>36954.630382697629</v>
          </cell>
          <cell r="I32">
            <v>31061.911382697628</v>
          </cell>
          <cell r="J32">
            <v>5892.7190000000001</v>
          </cell>
          <cell r="K32">
            <v>5892.7190000000001</v>
          </cell>
          <cell r="L32">
            <v>0</v>
          </cell>
          <cell r="M32">
            <v>5567.9677419354839</v>
          </cell>
          <cell r="N32">
            <v>29985.988018554712</v>
          </cell>
          <cell r="O32">
            <v>92713.519633354867</v>
          </cell>
          <cell r="P32">
            <v>151197.9708066438</v>
          </cell>
          <cell r="Q32">
            <v>77230.713181741943</v>
          </cell>
          <cell r="R32">
            <v>77230.713181741943</v>
          </cell>
          <cell r="S32">
            <v>119753.31130637501</v>
          </cell>
          <cell r="T32">
            <v>56593.645161290326</v>
          </cell>
          <cell r="U32">
            <v>38928.677419354841</v>
          </cell>
          <cell r="V32">
            <v>7515.1935483870966</v>
          </cell>
          <cell r="W32">
            <v>7932.1612903225805</v>
          </cell>
          <cell r="X32">
            <v>8614.7419354838712</v>
          </cell>
          <cell r="Y32">
            <v>1919.258064516129</v>
          </cell>
          <cell r="Z32">
            <v>5654.7741935483873</v>
          </cell>
          <cell r="AA32">
            <v>3803.2903225806454</v>
          </cell>
          <cell r="AB32">
            <v>3489.2580645161293</v>
          </cell>
          <cell r="AC32">
            <v>17664.967741935485</v>
          </cell>
          <cell r="AD32">
            <v>3780.7741935483873</v>
          </cell>
          <cell r="AE32">
            <v>2986</v>
          </cell>
          <cell r="AF32">
            <v>1193.9354838709678</v>
          </cell>
          <cell r="AG32">
            <v>1792.0645161290322</v>
          </cell>
          <cell r="AH32">
            <v>794.77419354838707</v>
          </cell>
          <cell r="AI32">
            <v>2422.8387096774195</v>
          </cell>
          <cell r="AJ32">
            <v>2265.4193548387098</v>
          </cell>
          <cell r="AK32">
            <v>1609.2903225806451</v>
          </cell>
          <cell r="AL32">
            <v>29.741935483870968</v>
          </cell>
          <cell r="AM32">
            <v>626.38709677419365</v>
          </cell>
          <cell r="AN32">
            <v>157.41935483870967</v>
          </cell>
          <cell r="AO32">
            <v>54367.334750419337</v>
          </cell>
          <cell r="AP32">
            <v>40709.326084967724</v>
          </cell>
          <cell r="AQ32">
            <v>36542.713181741943</v>
          </cell>
          <cell r="AR32">
            <v>4166.6129032258068</v>
          </cell>
          <cell r="AS32">
            <v>13658.009955774194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24015.037465923106</v>
          </cell>
        </row>
        <row r="33">
          <cell r="A33">
            <v>38595</v>
          </cell>
          <cell r="B33">
            <v>114410.02166838126</v>
          </cell>
          <cell r="C33">
            <v>83919.247474832868</v>
          </cell>
          <cell r="D33">
            <v>40734.548387096773</v>
          </cell>
          <cell r="E33">
            <v>40734.548387096773</v>
          </cell>
          <cell r="F33">
            <v>0</v>
          </cell>
          <cell r="G33">
            <v>43184.69908773608</v>
          </cell>
          <cell r="H33">
            <v>37558.086184510277</v>
          </cell>
          <cell r="I33">
            <v>31367.748184510277</v>
          </cell>
          <cell r="J33">
            <v>6190.3379999999997</v>
          </cell>
          <cell r="K33">
            <v>6190.3379999999997</v>
          </cell>
          <cell r="L33">
            <v>0</v>
          </cell>
          <cell r="M33">
            <v>5626.6129032258068</v>
          </cell>
          <cell r="N33">
            <v>30490.77419354839</v>
          </cell>
          <cell r="O33">
            <v>93353.479580184896</v>
          </cell>
          <cell r="P33">
            <v>152801.43671556551</v>
          </cell>
          <cell r="Q33">
            <v>77780.640870507414</v>
          </cell>
          <cell r="R33">
            <v>77780.640870507414</v>
          </cell>
          <cell r="S33">
            <v>120965.3399582436</v>
          </cell>
          <cell r="T33">
            <v>56677.225806451614</v>
          </cell>
          <cell r="U33">
            <v>39630.677419354841</v>
          </cell>
          <cell r="V33">
            <v>7590.677419354839</v>
          </cell>
          <cell r="W33">
            <v>8154.8709677419356</v>
          </cell>
          <cell r="X33">
            <v>8610.0967741935492</v>
          </cell>
          <cell r="Y33">
            <v>1965.2903225806451</v>
          </cell>
          <cell r="Z33">
            <v>5922.8709677419356</v>
          </cell>
          <cell r="AA33">
            <v>3861.1612903225805</v>
          </cell>
          <cell r="AB33">
            <v>3525.7096774193546</v>
          </cell>
          <cell r="AC33">
            <v>17046.548387096773</v>
          </cell>
          <cell r="AD33">
            <v>3883.3870967741937</v>
          </cell>
          <cell r="AE33">
            <v>3209.2903225806454</v>
          </cell>
          <cell r="AF33">
            <v>1326.2258064516129</v>
          </cell>
          <cell r="AG33">
            <v>1883.0645161290324</v>
          </cell>
          <cell r="AH33">
            <v>674.09677419354841</v>
          </cell>
          <cell r="AI33">
            <v>2554.0645161290322</v>
          </cell>
          <cell r="AJ33">
            <v>2393.4193548387098</v>
          </cell>
          <cell r="AK33">
            <v>1714.516129032258</v>
          </cell>
          <cell r="AL33">
            <v>30.774193548387096</v>
          </cell>
          <cell r="AM33">
            <v>648.12903225806463</v>
          </cell>
          <cell r="AN33">
            <v>160.64516129032259</v>
          </cell>
          <cell r="AO33">
            <v>54165.26187342935</v>
          </cell>
          <cell r="AP33">
            <v>41116.608612442891</v>
          </cell>
          <cell r="AQ33">
            <v>37046.092483410634</v>
          </cell>
          <cell r="AR33">
            <v>4070.516129032258</v>
          </cell>
          <cell r="AS33">
            <v>13048.653260986453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25079.90584859412</v>
          </cell>
        </row>
        <row r="34">
          <cell r="A34">
            <v>38625</v>
          </cell>
          <cell r="B34">
            <v>115371.34772349618</v>
          </cell>
          <cell r="C34">
            <v>83969.447723496181</v>
          </cell>
          <cell r="D34">
            <v>40061.433333333327</v>
          </cell>
          <cell r="E34">
            <v>40061.433333333327</v>
          </cell>
          <cell r="F34">
            <v>0</v>
          </cell>
          <cell r="G34">
            <v>43908.014390162847</v>
          </cell>
          <cell r="H34">
            <v>38240.78105682951</v>
          </cell>
          <cell r="I34">
            <v>31791.98005682951</v>
          </cell>
          <cell r="J34">
            <v>6448.8010000000004</v>
          </cell>
          <cell r="K34">
            <v>6448.8010000000004</v>
          </cell>
          <cell r="L34">
            <v>0</v>
          </cell>
          <cell r="M34">
            <v>5667.2333333333336</v>
          </cell>
          <cell r="N34">
            <v>31401.9</v>
          </cell>
          <cell r="O34">
            <v>93536.500809444304</v>
          </cell>
          <cell r="P34">
            <v>154068.64853294051</v>
          </cell>
          <cell r="Q34">
            <v>77525.134142777635</v>
          </cell>
          <cell r="R34">
            <v>77525.134142777635</v>
          </cell>
          <cell r="S34">
            <v>121433.1485329405</v>
          </cell>
          <cell r="T34">
            <v>57127.5</v>
          </cell>
          <cell r="U34">
            <v>40588.933333333334</v>
          </cell>
          <cell r="V34">
            <v>7593.2333333333336</v>
          </cell>
          <cell r="W34">
            <v>8590.3333333333339</v>
          </cell>
          <cell r="X34">
            <v>8570.1</v>
          </cell>
          <cell r="Y34">
            <v>2001.9</v>
          </cell>
          <cell r="Z34">
            <v>6260.2666666666664</v>
          </cell>
          <cell r="AA34">
            <v>4075.3333333333335</v>
          </cell>
          <cell r="AB34">
            <v>3497.7666666666669</v>
          </cell>
          <cell r="AC34">
            <v>16538.566666666666</v>
          </cell>
          <cell r="AD34">
            <v>3929.2333333333331</v>
          </cell>
          <cell r="AE34">
            <v>3299.7333333333331</v>
          </cell>
          <cell r="AF34">
            <v>1346.5</v>
          </cell>
          <cell r="AG34">
            <v>1953.2333333333331</v>
          </cell>
          <cell r="AH34">
            <v>629.5</v>
          </cell>
          <cell r="AI34">
            <v>2600.6333333333332</v>
          </cell>
          <cell r="AJ34">
            <v>2439.1</v>
          </cell>
          <cell r="AK34">
            <v>1751.4</v>
          </cell>
          <cell r="AL34">
            <v>31.266666666666666</v>
          </cell>
          <cell r="AM34">
            <v>656.43333333333317</v>
          </cell>
          <cell r="AN34">
            <v>161.53333333333333</v>
          </cell>
          <cell r="AO34">
            <v>53118.170707603989</v>
          </cell>
          <cell r="AP34">
            <v>41502.134142777672</v>
          </cell>
          <cell r="AQ34">
            <v>37463.700809444337</v>
          </cell>
          <cell r="AR34">
            <v>4038.4333333333334</v>
          </cell>
          <cell r="AS34">
            <v>11616.036564826334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25580.687384163706</v>
          </cell>
        </row>
        <row r="35">
          <cell r="A35">
            <v>38656</v>
          </cell>
          <cell r="B35">
            <v>116627.07169503609</v>
          </cell>
          <cell r="C35">
            <v>85219.007178907064</v>
          </cell>
          <cell r="D35">
            <v>40873.903225806447</v>
          </cell>
          <cell r="E35">
            <v>40873.903225806447</v>
          </cell>
          <cell r="F35">
            <v>0</v>
          </cell>
          <cell r="G35">
            <v>44345.103953100588</v>
          </cell>
          <cell r="H35">
            <v>38231.007178907043</v>
          </cell>
          <cell r="I35">
            <v>31499.918178907043</v>
          </cell>
          <cell r="J35">
            <v>6731.0889999999999</v>
          </cell>
          <cell r="K35">
            <v>6731.0889999999999</v>
          </cell>
          <cell r="L35">
            <v>0</v>
          </cell>
          <cell r="M35">
            <v>6114.0967741935483</v>
          </cell>
          <cell r="N35">
            <v>31408.06451612903</v>
          </cell>
          <cell r="O35">
            <v>95617.889012783868</v>
          </cell>
          <cell r="P35">
            <v>156101.4123207232</v>
          </cell>
          <cell r="Q35">
            <v>79121.469657945156</v>
          </cell>
          <cell r="R35">
            <v>79121.469657945156</v>
          </cell>
          <cell r="S35">
            <v>123466.57361104569</v>
          </cell>
          <cell r="T35">
            <v>58093.612903225803</v>
          </cell>
          <cell r="U35">
            <v>41977.741935483871</v>
          </cell>
          <cell r="V35">
            <v>7908.3548387096771</v>
          </cell>
          <cell r="W35">
            <v>9227.0645161290322</v>
          </cell>
          <cell r="X35">
            <v>8503</v>
          </cell>
          <cell r="Y35">
            <v>2091.483870967742</v>
          </cell>
          <cell r="Z35">
            <v>6491.2903225806449</v>
          </cell>
          <cell r="AA35">
            <v>4374.9354838709678</v>
          </cell>
          <cell r="AB35">
            <v>3381.6129032258063</v>
          </cell>
          <cell r="AC35">
            <v>16115.870967741936</v>
          </cell>
          <cell r="AD35">
            <v>3898.516129032258</v>
          </cell>
          <cell r="AE35">
            <v>3332.8387096774195</v>
          </cell>
          <cell r="AF35">
            <v>1339.3548387096776</v>
          </cell>
          <cell r="AG35">
            <v>1993.483870967742</v>
          </cell>
          <cell r="AH35">
            <v>565.67741935483866</v>
          </cell>
          <cell r="AI35">
            <v>2442.6451612903224</v>
          </cell>
          <cell r="AJ35">
            <v>2281.516129032258</v>
          </cell>
          <cell r="AK35">
            <v>1621.4516129032259</v>
          </cell>
          <cell r="AL35">
            <v>32.58064516129032</v>
          </cell>
          <cell r="AM35">
            <v>627.48387096774184</v>
          </cell>
          <cell r="AN35">
            <v>161.12903225806451</v>
          </cell>
          <cell r="AO35">
            <v>55091.851131517738</v>
          </cell>
          <cell r="AP35">
            <v>42400.179335364526</v>
          </cell>
          <cell r="AQ35">
            <v>38247.566432138708</v>
          </cell>
          <cell r="AR35">
            <v>4152.6129032258068</v>
          </cell>
          <cell r="AS35">
            <v>12691.671796153221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26046.69793557292</v>
          </cell>
        </row>
        <row r="36">
          <cell r="A36">
            <v>38686</v>
          </cell>
          <cell r="B36">
            <v>118495.95674602018</v>
          </cell>
          <cell r="C36">
            <v>86211.490079353505</v>
          </cell>
          <cell r="D36">
            <v>41520.966666666667</v>
          </cell>
          <cell r="E36">
            <v>41520.966666666667</v>
          </cell>
          <cell r="F36">
            <v>0</v>
          </cell>
          <cell r="G36">
            <v>44690.523412686831</v>
          </cell>
          <cell r="H36">
            <v>38620.856746020167</v>
          </cell>
          <cell r="I36">
            <v>31859.257746020165</v>
          </cell>
          <cell r="J36">
            <v>6761.5990000000002</v>
          </cell>
          <cell r="K36">
            <v>6761.5990000000002</v>
          </cell>
          <cell r="L36">
            <v>0</v>
          </cell>
          <cell r="M36">
            <v>6069.666666666667</v>
          </cell>
          <cell r="N36">
            <v>32284.466666666671</v>
          </cell>
          <cell r="O36">
            <v>97552.123284383313</v>
          </cell>
          <cell r="P36">
            <v>158757.5133637368</v>
          </cell>
          <cell r="Q36">
            <v>80547.089951049973</v>
          </cell>
          <cell r="R36">
            <v>80547.089951049973</v>
          </cell>
          <cell r="S36">
            <v>125237.6133637368</v>
          </cell>
          <cell r="T36">
            <v>59630.73333333333</v>
          </cell>
          <cell r="U36">
            <v>43741.066666666666</v>
          </cell>
          <cell r="V36">
            <v>8402.9666666666672</v>
          </cell>
          <cell r="W36">
            <v>9685.9</v>
          </cell>
          <cell r="X36">
            <v>8583.2999999999993</v>
          </cell>
          <cell r="Y36">
            <v>2194.6</v>
          </cell>
          <cell r="Z36">
            <v>6844.6333333333332</v>
          </cell>
          <cell r="AA36">
            <v>4663.333333333333</v>
          </cell>
          <cell r="AB36">
            <v>3366.3333333333335</v>
          </cell>
          <cell r="AC36">
            <v>15889.666666666666</v>
          </cell>
          <cell r="AD36">
            <v>3911.8666666666668</v>
          </cell>
          <cell r="AE36">
            <v>3402.9666666666667</v>
          </cell>
          <cell r="AF36">
            <v>1372.5</v>
          </cell>
          <cell r="AG36">
            <v>2030.4666666666667</v>
          </cell>
          <cell r="AH36">
            <v>508.9</v>
          </cell>
          <cell r="AI36">
            <v>2431.2333333333336</v>
          </cell>
          <cell r="AJ36">
            <v>2271.4333333333334</v>
          </cell>
          <cell r="AK36">
            <v>1622.7</v>
          </cell>
          <cell r="AL36">
            <v>32.266666666666666</v>
          </cell>
          <cell r="AM36">
            <v>616.4666666666667</v>
          </cell>
          <cell r="AN36">
            <v>159.80000000000001</v>
          </cell>
          <cell r="AO36">
            <v>55906.068723997341</v>
          </cell>
          <cell r="AP36">
            <v>43206.889951050005</v>
          </cell>
          <cell r="AQ36">
            <v>39026.123284383328</v>
          </cell>
          <cell r="AR36">
            <v>4180.7666666666664</v>
          </cell>
          <cell r="AS36">
            <v>12699.178772947333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26500.985046690555</v>
          </cell>
        </row>
        <row r="37">
          <cell r="A37">
            <v>38717</v>
          </cell>
          <cell r="B37">
            <v>120976.5796408115</v>
          </cell>
          <cell r="C37">
            <v>88025.934479521165</v>
          </cell>
          <cell r="D37">
            <v>43918.93548387097</v>
          </cell>
          <cell r="E37">
            <v>43918.93548387097</v>
          </cell>
          <cell r="F37">
            <v>0</v>
          </cell>
          <cell r="G37">
            <v>44106.998995650196</v>
          </cell>
          <cell r="H37">
            <v>37982.676415005037</v>
          </cell>
          <cell r="I37">
            <v>31358.994415005036</v>
          </cell>
          <cell r="J37">
            <v>6623.6819999999998</v>
          </cell>
          <cell r="K37">
            <v>6623.6819999999998</v>
          </cell>
          <cell r="L37">
            <v>0</v>
          </cell>
          <cell r="M37">
            <v>6124.322580645161</v>
          </cell>
          <cell r="N37">
            <v>32950.645161290333</v>
          </cell>
          <cell r="O37">
            <v>103865.44501154841</v>
          </cell>
          <cell r="P37">
            <v>163525.66981365019</v>
          </cell>
          <cell r="Q37">
            <v>85238.638559935527</v>
          </cell>
          <cell r="R37">
            <v>85238.638559935527</v>
          </cell>
          <cell r="S37">
            <v>129345.63755558569</v>
          </cell>
          <cell r="T37">
            <v>60941.38709677419</v>
          </cell>
          <cell r="U37">
            <v>45576.870967741932</v>
          </cell>
          <cell r="V37">
            <v>8487.7096774193542</v>
          </cell>
          <cell r="W37">
            <v>10322.516129032258</v>
          </cell>
          <cell r="X37">
            <v>8609.967741935483</v>
          </cell>
          <cell r="Y37">
            <v>2287.9677419354839</v>
          </cell>
          <cell r="Z37">
            <v>7149.1612903225805</v>
          </cell>
          <cell r="AA37">
            <v>5115.677419354839</v>
          </cell>
          <cell r="AB37">
            <v>3603.8709677419356</v>
          </cell>
          <cell r="AC37">
            <v>15364.516129032258</v>
          </cell>
          <cell r="AD37">
            <v>4009.2903225806454</v>
          </cell>
          <cell r="AE37">
            <v>3491.4516129032259</v>
          </cell>
          <cell r="AF37">
            <v>1404.6451612903227</v>
          </cell>
          <cell r="AG37">
            <v>2086.8064516129034</v>
          </cell>
          <cell r="AH37">
            <v>517.83870967741939</v>
          </cell>
          <cell r="AI37">
            <v>2455.516129032258</v>
          </cell>
          <cell r="AJ37">
            <v>2292.9354838709678</v>
          </cell>
          <cell r="AK37">
            <v>1639.4193548387098</v>
          </cell>
          <cell r="AL37">
            <v>31.387096774193548</v>
          </cell>
          <cell r="AM37">
            <v>622.12903225806451</v>
          </cell>
          <cell r="AN37">
            <v>162.58064516129033</v>
          </cell>
          <cell r="AO37">
            <v>55827.052243576451</v>
          </cell>
          <cell r="AP37">
            <v>46007.767592193544</v>
          </cell>
          <cell r="AQ37">
            <v>41319.703076064507</v>
          </cell>
          <cell r="AR37">
            <v>4688.0645161290322</v>
          </cell>
          <cell r="AS37">
            <v>9819.2846513829008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27262.389096469527</v>
          </cell>
        </row>
        <row r="38">
          <cell r="A38">
            <v>38748</v>
          </cell>
          <cell r="B38">
            <v>122543.94586668522</v>
          </cell>
          <cell r="C38">
            <v>88794.300705394882</v>
          </cell>
          <cell r="D38">
            <v>44298.903225806447</v>
          </cell>
          <cell r="E38">
            <v>44298.903225806447</v>
          </cell>
          <cell r="F38">
            <v>0</v>
          </cell>
          <cell r="G38">
            <v>44495.397479588471</v>
          </cell>
          <cell r="H38">
            <v>38572.526511846532</v>
          </cell>
          <cell r="I38">
            <v>32035.645511846531</v>
          </cell>
          <cell r="J38">
            <v>6536.8810000000003</v>
          </cell>
          <cell r="K38">
            <v>6536.8810000000003</v>
          </cell>
          <cell r="L38">
            <v>0</v>
          </cell>
          <cell r="M38">
            <v>5922.8709677419356</v>
          </cell>
          <cell r="N38">
            <v>33749.645161290333</v>
          </cell>
          <cell r="O38">
            <v>106335.4226279197</v>
          </cell>
          <cell r="P38">
            <v>166491.2717204114</v>
          </cell>
          <cell r="Q38">
            <v>87015.971015016476</v>
          </cell>
          <cell r="R38">
            <v>87015.971015016476</v>
          </cell>
          <cell r="S38">
            <v>131511.36849460489</v>
          </cell>
          <cell r="T38">
            <v>63000.645161290326</v>
          </cell>
          <cell r="U38">
            <v>46820.645161290326</v>
          </cell>
          <cell r="V38">
            <v>8263.5161290322576</v>
          </cell>
          <cell r="W38">
            <v>10902.645161290322</v>
          </cell>
          <cell r="X38">
            <v>8664.8387096774186</v>
          </cell>
          <cell r="Y38">
            <v>2394.1935483870966</v>
          </cell>
          <cell r="Z38">
            <v>7594.5806451612907</v>
          </cell>
          <cell r="AA38">
            <v>5493.7741935483873</v>
          </cell>
          <cell r="AB38">
            <v>3507.0967741935483</v>
          </cell>
          <cell r="AC38">
            <v>16180</v>
          </cell>
          <cell r="AD38">
            <v>4119.2258064516127</v>
          </cell>
          <cell r="AE38">
            <v>3588.4516129032259</v>
          </cell>
          <cell r="AF38">
            <v>1432.3225806451615</v>
          </cell>
          <cell r="AG38">
            <v>2156.1290322580644</v>
          </cell>
          <cell r="AH38">
            <v>530.77419354838707</v>
          </cell>
          <cell r="AI38">
            <v>2360.2903225806454</v>
          </cell>
          <cell r="AJ38">
            <v>2331.4516129032259</v>
          </cell>
          <cell r="AK38">
            <v>1658.6774193548388</v>
          </cell>
          <cell r="AL38">
            <v>33.58064516129032</v>
          </cell>
          <cell r="AM38">
            <v>639.19354838709671</v>
          </cell>
          <cell r="AN38">
            <v>28.838709677419356</v>
          </cell>
          <cell r="AO38">
            <v>59354.893920805167</v>
          </cell>
          <cell r="AP38">
            <v>47136.422627919681</v>
          </cell>
          <cell r="AQ38">
            <v>42717.067789210007</v>
          </cell>
          <cell r="AR38">
            <v>4419.3548387096771</v>
          </cell>
          <cell r="AS38">
            <v>12218.472583208064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19607.672378876294</v>
          </cell>
        </row>
        <row r="39">
          <cell r="A39">
            <v>38776</v>
          </cell>
          <cell r="B39">
            <v>122977.35214120123</v>
          </cell>
          <cell r="C39">
            <v>89933.887855486944</v>
          </cell>
          <cell r="D39">
            <v>44376</v>
          </cell>
          <cell r="E39">
            <v>44376</v>
          </cell>
          <cell r="F39">
            <v>0</v>
          </cell>
          <cell r="G39">
            <v>45557.887855486944</v>
          </cell>
          <cell r="H39">
            <v>39602.994998344089</v>
          </cell>
          <cell r="I39">
            <v>33043.090998344087</v>
          </cell>
          <cell r="J39">
            <v>6559.9040000000005</v>
          </cell>
          <cell r="K39">
            <v>6559.9040000000005</v>
          </cell>
          <cell r="L39">
            <v>0</v>
          </cell>
          <cell r="M39">
            <v>5954.8928571428569</v>
          </cell>
          <cell r="N39">
            <v>33043.464285714283</v>
          </cell>
          <cell r="O39">
            <v>105218.1110837914</v>
          </cell>
          <cell r="P39">
            <v>166538.32036784981</v>
          </cell>
          <cell r="Q39">
            <v>86634.789655220011</v>
          </cell>
          <cell r="R39">
            <v>86634.789655220011</v>
          </cell>
          <cell r="S39">
            <v>132192.67751070691</v>
          </cell>
          <cell r="T39">
            <v>64019.357142857145</v>
          </cell>
          <cell r="U39">
            <v>47539.892857142855</v>
          </cell>
          <cell r="V39">
            <v>8425.5357142857138</v>
          </cell>
          <cell r="W39">
            <v>10901.321428571429</v>
          </cell>
          <cell r="X39">
            <v>8717.3214285714294</v>
          </cell>
          <cell r="Y39">
            <v>2490.6428571428573</v>
          </cell>
          <cell r="Z39">
            <v>7855.3214285714284</v>
          </cell>
          <cell r="AA39">
            <v>5590.9642857142853</v>
          </cell>
          <cell r="AB39">
            <v>3558.7857142857142</v>
          </cell>
          <cell r="AC39">
            <v>16479.464285714286</v>
          </cell>
          <cell r="AD39">
            <v>4318.0714285714284</v>
          </cell>
          <cell r="AE39">
            <v>3690.5714285714284</v>
          </cell>
          <cell r="AF39">
            <v>1489.5714285714284</v>
          </cell>
          <cell r="AG39">
            <v>2201</v>
          </cell>
          <cell r="AH39">
            <v>627.5</v>
          </cell>
          <cell r="AI39">
            <v>2404.6428571428569</v>
          </cell>
          <cell r="AJ39">
            <v>2377.5714285714284</v>
          </cell>
          <cell r="AK39">
            <v>1692.7857142857142</v>
          </cell>
          <cell r="AL39">
            <v>44.964285714285715</v>
          </cell>
          <cell r="AM39">
            <v>639.82142857142856</v>
          </cell>
          <cell r="AN39">
            <v>27.071428571428573</v>
          </cell>
          <cell r="AO39">
            <v>58426.426692296067</v>
          </cell>
          <cell r="AP39">
            <v>46643.146798077156</v>
          </cell>
          <cell r="AQ39">
            <v>42258.789655220004</v>
          </cell>
          <cell r="AR39">
            <v>4384.3571428571431</v>
          </cell>
          <cell r="AS39">
            <v>11783.279179933215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20058.803926512668</v>
          </cell>
        </row>
        <row r="40">
          <cell r="A40">
            <v>38807</v>
          </cell>
          <cell r="B40">
            <v>124260.96575934786</v>
          </cell>
          <cell r="C40">
            <v>90668.707694831741</v>
          </cell>
          <cell r="D40">
            <v>44497.645161290333</v>
          </cell>
          <cell r="E40">
            <v>44497.645161290333</v>
          </cell>
          <cell r="F40">
            <v>0</v>
          </cell>
          <cell r="G40">
            <v>46171.062533541408</v>
          </cell>
          <cell r="H40">
            <v>40230.48188838012</v>
          </cell>
          <cell r="I40">
            <v>33701.44588838012</v>
          </cell>
          <cell r="J40">
            <v>6529.0360000000001</v>
          </cell>
          <cell r="K40">
            <v>6529.0360000000001</v>
          </cell>
          <cell r="L40">
            <v>0</v>
          </cell>
          <cell r="M40">
            <v>5940.5806451612907</v>
          </cell>
          <cell r="N40">
            <v>33592.258064516129</v>
          </cell>
          <cell r="O40">
            <v>106163.7652976775</v>
          </cell>
          <cell r="P40">
            <v>167734.31170218659</v>
          </cell>
          <cell r="Q40">
            <v>86719.184652516138</v>
          </cell>
          <cell r="R40">
            <v>86719.184652516138</v>
          </cell>
          <cell r="S40">
            <v>132890.24718605759</v>
          </cell>
          <cell r="T40">
            <v>64041.870967741939</v>
          </cell>
          <cell r="U40">
            <v>48247</v>
          </cell>
          <cell r="V40">
            <v>8389.5806451612898</v>
          </cell>
          <cell r="W40">
            <v>11020.967741935483</v>
          </cell>
          <cell r="X40">
            <v>8728.4516129032254</v>
          </cell>
          <cell r="Y40">
            <v>2575</v>
          </cell>
          <cell r="Z40">
            <v>8192.4838709677424</v>
          </cell>
          <cell r="AA40">
            <v>5769.8064516129034</v>
          </cell>
          <cell r="AB40">
            <v>3570.7096774193546</v>
          </cell>
          <cell r="AC40">
            <v>15794.870967741936</v>
          </cell>
          <cell r="AD40">
            <v>4445.9677419354839</v>
          </cell>
          <cell r="AE40">
            <v>3736.4516129032259</v>
          </cell>
          <cell r="AF40">
            <v>1502.9677419354839</v>
          </cell>
          <cell r="AG40">
            <v>2233.483870967742</v>
          </cell>
          <cell r="AH40">
            <v>709.51612903225805</v>
          </cell>
          <cell r="AI40">
            <v>2555.6451612903224</v>
          </cell>
          <cell r="AJ40">
            <v>2526.2258064516127</v>
          </cell>
          <cell r="AK40">
            <v>1821.9354838709678</v>
          </cell>
          <cell r="AL40">
            <v>44.516129032258064</v>
          </cell>
          <cell r="AM40">
            <v>659.77419354838685</v>
          </cell>
          <cell r="AN40">
            <v>29.419354838709676</v>
          </cell>
          <cell r="AO40">
            <v>58490.399882274178</v>
          </cell>
          <cell r="AP40">
            <v>46576.345942838707</v>
          </cell>
          <cell r="AQ40">
            <v>42221.539491225798</v>
          </cell>
          <cell r="AR40">
            <v>4354.8064516129034</v>
          </cell>
          <cell r="AS40">
            <v>11914.054584596774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20872.698204779081</v>
          </cell>
        </row>
        <row r="41">
          <cell r="A41">
            <v>38837</v>
          </cell>
          <cell r="B41">
            <v>125299.20149107999</v>
          </cell>
          <cell r="C41">
            <v>92465.168157746652</v>
          </cell>
          <cell r="D41">
            <v>45307.933333333327</v>
          </cell>
          <cell r="E41">
            <v>45307.933333333327</v>
          </cell>
          <cell r="F41">
            <v>0</v>
          </cell>
          <cell r="G41">
            <v>47157.234824413325</v>
          </cell>
          <cell r="H41">
            <v>41030.401491079989</v>
          </cell>
          <cell r="I41">
            <v>34714.344491079988</v>
          </cell>
          <cell r="J41">
            <v>6316.0569999999998</v>
          </cell>
          <cell r="K41">
            <v>6316.0569999999998</v>
          </cell>
          <cell r="L41">
            <v>0</v>
          </cell>
          <cell r="M41">
            <v>6126.833333333333</v>
          </cell>
          <cell r="N41">
            <v>32834.033333333333</v>
          </cell>
          <cell r="O41">
            <v>105248.97418984601</v>
          </cell>
          <cell r="P41">
            <v>169446.8423475927</v>
          </cell>
          <cell r="Q41">
            <v>87918.34085651263</v>
          </cell>
          <cell r="R41">
            <v>87918.34085651263</v>
          </cell>
          <cell r="S41">
            <v>135075.57568092601</v>
          </cell>
          <cell r="T41">
            <v>64001.533333333333</v>
          </cell>
          <cell r="U41">
            <v>49022.133333333331</v>
          </cell>
          <cell r="V41">
            <v>8209.5666666666675</v>
          </cell>
          <cell r="W41">
            <v>11266.066666666668</v>
          </cell>
          <cell r="X41">
            <v>8837</v>
          </cell>
          <cell r="Y41">
            <v>2707</v>
          </cell>
          <cell r="Z41">
            <v>8593.7666666666664</v>
          </cell>
          <cell r="AA41">
            <v>5860.7666666666664</v>
          </cell>
          <cell r="AB41">
            <v>3547.9666666666667</v>
          </cell>
          <cell r="AC41">
            <v>14979.4</v>
          </cell>
          <cell r="AD41">
            <v>4699.3999999999996</v>
          </cell>
          <cell r="AE41">
            <v>3858.9</v>
          </cell>
          <cell r="AF41">
            <v>1534.6</v>
          </cell>
          <cell r="AG41">
            <v>2324.3000000000002</v>
          </cell>
          <cell r="AH41">
            <v>840.5</v>
          </cell>
          <cell r="AI41">
            <v>2763.5</v>
          </cell>
          <cell r="AJ41">
            <v>2733.2666666666669</v>
          </cell>
          <cell r="AK41">
            <v>1993.9</v>
          </cell>
          <cell r="AL41">
            <v>37.466666666666669</v>
          </cell>
          <cell r="AM41">
            <v>701.90000000000009</v>
          </cell>
          <cell r="AN41">
            <v>30.233333333333334</v>
          </cell>
          <cell r="AO41">
            <v>60228.960681492339</v>
          </cell>
          <cell r="AP41">
            <v>47288.074189846011</v>
          </cell>
          <cell r="AQ41">
            <v>42610.407523179339</v>
          </cell>
          <cell r="AR41">
            <v>4677.666666666667</v>
          </cell>
          <cell r="AS41">
            <v>12940.886491646332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21865.791091935618</v>
          </cell>
        </row>
        <row r="42">
          <cell r="A42">
            <v>38868</v>
          </cell>
          <cell r="B42">
            <v>129183.45920772765</v>
          </cell>
          <cell r="C42">
            <v>94030.07211095345</v>
          </cell>
          <cell r="D42">
            <v>46279.161290322583</v>
          </cell>
          <cell r="E42">
            <v>46279.161290322583</v>
          </cell>
          <cell r="F42">
            <v>0</v>
          </cell>
          <cell r="G42">
            <v>47750.910820630845</v>
          </cell>
          <cell r="H42">
            <v>41667.426949663102</v>
          </cell>
          <cell r="I42">
            <v>35549.640949663102</v>
          </cell>
          <cell r="J42">
            <v>6117.7860000000001</v>
          </cell>
          <cell r="K42">
            <v>6117.7860000000001</v>
          </cell>
          <cell r="L42">
            <v>0</v>
          </cell>
          <cell r="M42">
            <v>6083.4838709677406</v>
          </cell>
          <cell r="N42">
            <v>35153.387096774197</v>
          </cell>
          <cell r="O42">
            <v>108460.70656293551</v>
          </cell>
          <cell r="P42">
            <v>174173.68189969531</v>
          </cell>
          <cell r="Q42">
            <v>89234.44849841937</v>
          </cell>
          <cell r="R42">
            <v>89234.44849841937</v>
          </cell>
          <cell r="S42">
            <v>136985.35931905021</v>
          </cell>
          <cell r="T42">
            <v>64786.354838709674</v>
          </cell>
          <cell r="U42">
            <v>50307.096774193546</v>
          </cell>
          <cell r="V42">
            <v>8708.1612903225814</v>
          </cell>
          <cell r="W42">
            <v>11270.645161290322</v>
          </cell>
          <cell r="X42">
            <v>8864.7741935483864</v>
          </cell>
          <cell r="Y42">
            <v>2809.6451612903224</v>
          </cell>
          <cell r="Z42">
            <v>8971.7096774193542</v>
          </cell>
          <cell r="AA42">
            <v>6127</v>
          </cell>
          <cell r="AB42">
            <v>3555.1612903225805</v>
          </cell>
          <cell r="AC42">
            <v>14479.258064516129</v>
          </cell>
          <cell r="AD42">
            <v>4905.7096774193551</v>
          </cell>
          <cell r="AE42">
            <v>4039.6451612903224</v>
          </cell>
          <cell r="AF42">
            <v>1638.8709677419354</v>
          </cell>
          <cell r="AG42">
            <v>2400.7741935483873</v>
          </cell>
          <cell r="AH42">
            <v>866.06451612903231</v>
          </cell>
          <cell r="AI42">
            <v>2985.1935483870966</v>
          </cell>
          <cell r="AJ42">
            <v>2953.6774193548385</v>
          </cell>
          <cell r="AK42">
            <v>2181.6774193548385</v>
          </cell>
          <cell r="AL42">
            <v>37.967741935483872</v>
          </cell>
          <cell r="AM42">
            <v>734.0322580645161</v>
          </cell>
          <cell r="AN42">
            <v>31.516129032258064</v>
          </cell>
          <cell r="AO42">
            <v>61104.832320815149</v>
          </cell>
          <cell r="AP42">
            <v>47442.190433903219</v>
          </cell>
          <cell r="AQ42">
            <v>42955.287208096757</v>
          </cell>
          <cell r="AR42">
            <v>4486.9032258064517</v>
          </cell>
          <cell r="AS42">
            <v>13662.641886911933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23691.461708851362</v>
          </cell>
        </row>
        <row r="43">
          <cell r="A43">
            <v>38898</v>
          </cell>
          <cell r="B43">
            <v>132744.83971676254</v>
          </cell>
          <cell r="C43">
            <v>95455.106383429214</v>
          </cell>
          <cell r="D43">
            <v>46789.333333333343</v>
          </cell>
          <cell r="E43">
            <v>46789.333333333343</v>
          </cell>
          <cell r="F43">
            <v>0</v>
          </cell>
          <cell r="G43">
            <v>48665.773050095901</v>
          </cell>
          <cell r="H43">
            <v>42614.739716762568</v>
          </cell>
          <cell r="I43">
            <v>36572.390716762566</v>
          </cell>
          <cell r="J43">
            <v>6042.3490000000002</v>
          </cell>
          <cell r="K43">
            <v>6042.3490000000002</v>
          </cell>
          <cell r="L43">
            <v>0</v>
          </cell>
          <cell r="M43">
            <v>6051.0333333333338</v>
          </cell>
          <cell r="N43">
            <v>37289.73333333333</v>
          </cell>
          <cell r="O43">
            <v>109766.8125477086</v>
          </cell>
          <cell r="P43">
            <v>179292.18559780461</v>
          </cell>
          <cell r="Q43">
            <v>90659.712547708637</v>
          </cell>
          <cell r="R43">
            <v>90659.712547708637</v>
          </cell>
          <cell r="S43">
            <v>139325.48559780451</v>
          </cell>
          <cell r="T43">
            <v>66306.03333333334</v>
          </cell>
          <cell r="U43">
            <v>52194.966666666667</v>
          </cell>
          <cell r="V43">
            <v>9474.9333333333325</v>
          </cell>
          <cell r="W43">
            <v>11464.133333333333</v>
          </cell>
          <cell r="X43">
            <v>8979.0333333333328</v>
          </cell>
          <cell r="Y43">
            <v>2937.5333333333333</v>
          </cell>
          <cell r="Z43">
            <v>9384.9666666666672</v>
          </cell>
          <cell r="AA43">
            <v>6460.1</v>
          </cell>
          <cell r="AB43">
            <v>3494.2666666666669</v>
          </cell>
          <cell r="AC43">
            <v>14111.066666666668</v>
          </cell>
          <cell r="AD43">
            <v>5030.7000000000007</v>
          </cell>
          <cell r="AE43">
            <v>4144.5333333333338</v>
          </cell>
          <cell r="AF43">
            <v>1650.8666666666668</v>
          </cell>
          <cell r="AG43">
            <v>2493.666666666667</v>
          </cell>
          <cell r="AH43">
            <v>886.16666666666663</v>
          </cell>
          <cell r="AI43">
            <v>3108.8</v>
          </cell>
          <cell r="AJ43">
            <v>3076.5333333333333</v>
          </cell>
          <cell r="AK43">
            <v>2293.8333333333335</v>
          </cell>
          <cell r="AL43">
            <v>40.6</v>
          </cell>
          <cell r="AM43">
            <v>742.0999999999998</v>
          </cell>
          <cell r="AN43">
            <v>32.266666666666666</v>
          </cell>
          <cell r="AO43">
            <v>62726.397527308669</v>
          </cell>
          <cell r="AP43">
            <v>48598.179214375348</v>
          </cell>
          <cell r="AQ43">
            <v>43870.379214375353</v>
          </cell>
          <cell r="AR43">
            <v>4727.8</v>
          </cell>
          <cell r="AS43">
            <v>14128.218312933333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24837.22498157253</v>
          </cell>
        </row>
        <row r="44">
          <cell r="A44">
            <v>38929</v>
          </cell>
          <cell r="B44">
            <v>134968.72592122114</v>
          </cell>
          <cell r="C44">
            <v>97232.242050253393</v>
          </cell>
          <cell r="D44">
            <v>48367.548387096773</v>
          </cell>
          <cell r="E44">
            <v>48367.548387096773</v>
          </cell>
          <cell r="F44">
            <v>0</v>
          </cell>
          <cell r="G44">
            <v>48864.693663156606</v>
          </cell>
          <cell r="H44">
            <v>42831.532372834023</v>
          </cell>
          <cell r="I44">
            <v>37175.810372834021</v>
          </cell>
          <cell r="J44">
            <v>5655.7219999999998</v>
          </cell>
          <cell r="K44">
            <v>5655.7219999999998</v>
          </cell>
          <cell r="L44">
            <v>0</v>
          </cell>
          <cell r="M44">
            <v>6033.1612903225796</v>
          </cell>
          <cell r="N44">
            <v>37736.483870967742</v>
          </cell>
          <cell r="O44">
            <v>112881.8505514516</v>
          </cell>
          <cell r="P44">
            <v>183363.06034364051</v>
          </cell>
          <cell r="Q44">
            <v>94373.979583709661</v>
          </cell>
          <cell r="R44">
            <v>94373.979583709661</v>
          </cell>
          <cell r="S44">
            <v>143238.6732468663</v>
          </cell>
          <cell r="T44">
            <v>67992.741935483864</v>
          </cell>
          <cell r="U44">
            <v>53739.612903225803</v>
          </cell>
          <cell r="V44">
            <v>10118.387096774193</v>
          </cell>
          <cell r="W44">
            <v>11799.258064516129</v>
          </cell>
          <cell r="X44">
            <v>9135.5161290322576</v>
          </cell>
          <cell r="Y44">
            <v>2972.5806451612902</v>
          </cell>
          <cell r="Z44">
            <v>9857.1935483870966</v>
          </cell>
          <cell r="AA44">
            <v>6202.677419354839</v>
          </cell>
          <cell r="AB44">
            <v>3654</v>
          </cell>
          <cell r="AC44">
            <v>14253.129032258064</v>
          </cell>
          <cell r="AD44">
            <v>5198.1290322580644</v>
          </cell>
          <cell r="AE44">
            <v>4263.1612903225805</v>
          </cell>
          <cell r="AF44">
            <v>1670.1935483870966</v>
          </cell>
          <cell r="AG44">
            <v>2592.9677419354839</v>
          </cell>
          <cell r="AH44">
            <v>934.9677419354839</v>
          </cell>
          <cell r="AI44">
            <v>3231.3548387096776</v>
          </cell>
          <cell r="AJ44">
            <v>3197</v>
          </cell>
          <cell r="AK44">
            <v>2424.7419354838707</v>
          </cell>
          <cell r="AL44">
            <v>37.806451612903224</v>
          </cell>
          <cell r="AM44">
            <v>734.45161290322608</v>
          </cell>
          <cell r="AN44">
            <v>34.354838709677416</v>
          </cell>
          <cell r="AO44">
            <v>65134.683012581627</v>
          </cell>
          <cell r="AP44">
            <v>50728.818293387099</v>
          </cell>
          <cell r="AQ44">
            <v>46006.431196612903</v>
          </cell>
          <cell r="AR44">
            <v>4722.3870967741932</v>
          </cell>
          <cell r="AS44">
            <v>14405.864074033227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26041.489297629301</v>
          </cell>
        </row>
        <row r="45">
          <cell r="A45">
            <v>38960</v>
          </cell>
          <cell r="B45">
            <v>137110.13808029616</v>
          </cell>
          <cell r="C45">
            <v>98613.041306102619</v>
          </cell>
          <cell r="D45">
            <v>48012.93548387097</v>
          </cell>
          <cell r="E45">
            <v>48012.93548387097</v>
          </cell>
          <cell r="F45">
            <v>0</v>
          </cell>
          <cell r="G45">
            <v>50600.105822231686</v>
          </cell>
          <cell r="H45">
            <v>44571.783241586527</v>
          </cell>
          <cell r="I45">
            <v>39582.279241586526</v>
          </cell>
          <cell r="J45">
            <v>4989.5039999999999</v>
          </cell>
          <cell r="K45">
            <v>4989.5039999999999</v>
          </cell>
          <cell r="L45">
            <v>0</v>
          </cell>
          <cell r="M45">
            <v>6028.322580645161</v>
          </cell>
          <cell r="N45">
            <v>38497.096774193553</v>
          </cell>
          <cell r="O45">
            <v>111933.22585264521</v>
          </cell>
          <cell r="P45">
            <v>185844.4284490704</v>
          </cell>
          <cell r="Q45">
            <v>94366.580691354844</v>
          </cell>
          <cell r="R45">
            <v>94366.580691354844</v>
          </cell>
          <cell r="S45">
            <v>144966.68651358661</v>
          </cell>
          <cell r="T45">
            <v>69130.193548387091</v>
          </cell>
          <cell r="U45">
            <v>55131.548387096773</v>
          </cell>
          <cell r="V45">
            <v>10273.645161290322</v>
          </cell>
          <cell r="W45">
            <v>12141.967741935483</v>
          </cell>
          <cell r="X45">
            <v>9325.1290322580644</v>
          </cell>
          <cell r="Y45">
            <v>3091.6774193548385</v>
          </cell>
          <cell r="Z45">
            <v>10507.612903225807</v>
          </cell>
          <cell r="AA45">
            <v>6148.8709677419356</v>
          </cell>
          <cell r="AB45">
            <v>3642.6451612903224</v>
          </cell>
          <cell r="AC45">
            <v>13998.645161290322</v>
          </cell>
          <cell r="AD45">
            <v>5194.7419354838703</v>
          </cell>
          <cell r="AE45">
            <v>4552.322580645161</v>
          </cell>
          <cell r="AF45">
            <v>1824.8064516129032</v>
          </cell>
          <cell r="AG45">
            <v>2727.5161290322576</v>
          </cell>
          <cell r="AH45">
            <v>642.41935483870964</v>
          </cell>
          <cell r="AI45">
            <v>3355</v>
          </cell>
          <cell r="AJ45">
            <v>3321.483870967742</v>
          </cell>
          <cell r="AK45">
            <v>2520.2903225806454</v>
          </cell>
          <cell r="AL45">
            <v>36.806451612903224</v>
          </cell>
          <cell r="AM45">
            <v>764.38709677419342</v>
          </cell>
          <cell r="AN45">
            <v>33.516129032258064</v>
          </cell>
          <cell r="AO45">
            <v>67267.485645621622</v>
          </cell>
          <cell r="AP45">
            <v>50822.483917161284</v>
          </cell>
          <cell r="AQ45">
            <v>46353.645207483853</v>
          </cell>
          <cell r="AR45">
            <v>4468.8387096774195</v>
          </cell>
          <cell r="AS45">
            <v>16445.001728460316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27023.63794171761</v>
          </cell>
        </row>
        <row r="46">
          <cell r="A46">
            <v>38990</v>
          </cell>
          <cell r="B46">
            <v>139415.27525832868</v>
          </cell>
          <cell r="C46">
            <v>99660.975258328675</v>
          </cell>
          <cell r="D46">
            <v>47693.26666666667</v>
          </cell>
          <cell r="E46">
            <v>47693.26666666667</v>
          </cell>
          <cell r="F46">
            <v>0</v>
          </cell>
          <cell r="G46">
            <v>51967.70859166202</v>
          </cell>
          <cell r="H46">
            <v>45931.308591662018</v>
          </cell>
          <cell r="I46">
            <v>41199.730591662017</v>
          </cell>
          <cell r="J46">
            <v>4731.5780000000004</v>
          </cell>
          <cell r="K46">
            <v>4731.5780000000004</v>
          </cell>
          <cell r="L46">
            <v>0</v>
          </cell>
          <cell r="M46">
            <v>6036.4</v>
          </cell>
          <cell r="N46">
            <v>39754.300000000003</v>
          </cell>
          <cell r="O46">
            <v>112385.2071297333</v>
          </cell>
          <cell r="P46">
            <v>188380.38238806199</v>
          </cell>
          <cell r="Q46">
            <v>94423.240463066672</v>
          </cell>
          <cell r="R46">
            <v>94423.240463066672</v>
          </cell>
          <cell r="S46">
            <v>146390.9490547287</v>
          </cell>
          <cell r="T46">
            <v>70906.333333333328</v>
          </cell>
          <cell r="U46">
            <v>56853.566666666666</v>
          </cell>
          <cell r="V46">
            <v>10408.533333333333</v>
          </cell>
          <cell r="W46">
            <v>12604.6</v>
          </cell>
          <cell r="X46">
            <v>9393.8333333333339</v>
          </cell>
          <cell r="Y46">
            <v>3223</v>
          </cell>
          <cell r="Z46">
            <v>11101.766666666666</v>
          </cell>
          <cell r="AA46">
            <v>6425</v>
          </cell>
          <cell r="AB46">
            <v>3696.8333333333335</v>
          </cell>
          <cell r="AC46">
            <v>14052.766666666666</v>
          </cell>
          <cell r="AD46">
            <v>5317.333333333333</v>
          </cell>
          <cell r="AE46">
            <v>4733.3999999999996</v>
          </cell>
          <cell r="AF46">
            <v>1900.5</v>
          </cell>
          <cell r="AG46">
            <v>2832.8999999999996</v>
          </cell>
          <cell r="AH46">
            <v>583.93333333333328</v>
          </cell>
          <cell r="AI46">
            <v>3464.7</v>
          </cell>
          <cell r="AJ46">
            <v>3431.7333333333331</v>
          </cell>
          <cell r="AK46">
            <v>2595.5</v>
          </cell>
          <cell r="AL46">
            <v>37.766666666666666</v>
          </cell>
          <cell r="AM46">
            <v>798.46666666666647</v>
          </cell>
          <cell r="AN46">
            <v>32.966666666666669</v>
          </cell>
          <cell r="AO46">
            <v>69159.785983233334</v>
          </cell>
          <cell r="AP46">
            <v>50900.64046306668</v>
          </cell>
          <cell r="AQ46">
            <v>46729.973796400009</v>
          </cell>
          <cell r="AR46">
            <v>4170.666666666667</v>
          </cell>
          <cell r="AS46">
            <v>18259.146520166665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27739.561081436634</v>
          </cell>
        </row>
        <row r="47">
          <cell r="A47">
            <v>39021</v>
          </cell>
          <cell r="B47">
            <v>142036.665018295</v>
          </cell>
          <cell r="C47">
            <v>101186.2779215208</v>
          </cell>
          <cell r="D47">
            <v>48783.322580645159</v>
          </cell>
          <cell r="E47">
            <v>48783.322580645159</v>
          </cell>
          <cell r="F47">
            <v>0</v>
          </cell>
          <cell r="G47">
            <v>52402.955340875633</v>
          </cell>
          <cell r="H47">
            <v>46297.342437649822</v>
          </cell>
          <cell r="I47">
            <v>41847.488437649823</v>
          </cell>
          <cell r="J47">
            <v>4449.8540000000003</v>
          </cell>
          <cell r="K47">
            <v>4449.8540000000003</v>
          </cell>
          <cell r="L47">
            <v>0</v>
          </cell>
          <cell r="M47">
            <v>6105.6129032258068</v>
          </cell>
          <cell r="N47">
            <v>40850.387096774197</v>
          </cell>
          <cell r="O47">
            <v>114733.1046260968</v>
          </cell>
          <cell r="P47">
            <v>191755.86641858541</v>
          </cell>
          <cell r="Q47">
            <v>96120.814303516134</v>
          </cell>
          <cell r="R47">
            <v>96120.814303516134</v>
          </cell>
          <cell r="S47">
            <v>148523.76964439181</v>
          </cell>
          <cell r="T47">
            <v>72913.06451612903</v>
          </cell>
          <cell r="U47">
            <v>58985.612903225803</v>
          </cell>
          <cell r="V47">
            <v>10852.161290322581</v>
          </cell>
          <cell r="W47">
            <v>13096.290322580646</v>
          </cell>
          <cell r="X47">
            <v>9605.8064516129034</v>
          </cell>
          <cell r="Y47">
            <v>3360.1290322580644</v>
          </cell>
          <cell r="Z47">
            <v>11781.129032258064</v>
          </cell>
          <cell r="AA47">
            <v>6594.2903225806449</v>
          </cell>
          <cell r="AB47">
            <v>3695.8064516129034</v>
          </cell>
          <cell r="AC47">
            <v>13927.451612903225</v>
          </cell>
          <cell r="AD47">
            <v>5457.1935483870966</v>
          </cell>
          <cell r="AE47">
            <v>4871.9677419354839</v>
          </cell>
          <cell r="AF47">
            <v>1965.0322580645161</v>
          </cell>
          <cell r="AG47">
            <v>2906.9354838709678</v>
          </cell>
          <cell r="AH47">
            <v>585.22580645161293</v>
          </cell>
          <cell r="AI47">
            <v>3575.516129032258</v>
          </cell>
          <cell r="AJ47">
            <v>3543.5483870967741</v>
          </cell>
          <cell r="AK47">
            <v>2678.4193548387098</v>
          </cell>
          <cell r="AL47">
            <v>39.322580645161288</v>
          </cell>
          <cell r="AM47">
            <v>825.80645161290306</v>
          </cell>
          <cell r="AN47">
            <v>31.967741935483872</v>
          </cell>
          <cell r="AO47">
            <v>70174.418373196764</v>
          </cell>
          <cell r="AP47">
            <v>51620.685271258073</v>
          </cell>
          <cell r="AQ47">
            <v>47337.491722870982</v>
          </cell>
          <cell r="AR47">
            <v>4283.1935483870966</v>
          </cell>
          <cell r="AS47">
            <v>18553.73342451936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28389.573028019837</v>
          </cell>
        </row>
        <row r="48">
          <cell r="A48">
            <v>39051</v>
          </cell>
          <cell r="B48">
            <v>145924.16425700544</v>
          </cell>
          <cell r="C48">
            <v>102830.53092367209</v>
          </cell>
          <cell r="D48">
            <v>49451.133333333331</v>
          </cell>
          <cell r="E48">
            <v>49451.133333333331</v>
          </cell>
          <cell r="F48">
            <v>0</v>
          </cell>
          <cell r="G48">
            <v>53379.397590338725</v>
          </cell>
          <cell r="H48">
            <v>47105.297590338727</v>
          </cell>
          <cell r="I48">
            <v>42827.680590338729</v>
          </cell>
          <cell r="J48">
            <v>4277.6170000000002</v>
          </cell>
          <cell r="K48">
            <v>4277.6170000000002</v>
          </cell>
          <cell r="L48">
            <v>0</v>
          </cell>
          <cell r="M48">
            <v>6274.1</v>
          </cell>
          <cell r="N48">
            <v>43093.633333333331</v>
          </cell>
          <cell r="O48">
            <v>117754.9676437</v>
          </cell>
          <cell r="P48">
            <v>196122.86523403871</v>
          </cell>
          <cell r="Q48">
            <v>97301.600977033348</v>
          </cell>
          <cell r="R48">
            <v>97301.600977033348</v>
          </cell>
          <cell r="S48">
            <v>150680.99856737209</v>
          </cell>
          <cell r="T48">
            <v>74834.766666666663</v>
          </cell>
          <cell r="U48">
            <v>60962.933333333334</v>
          </cell>
          <cell r="V48">
            <v>11294.533333333333</v>
          </cell>
          <cell r="W48">
            <v>13451.933333333332</v>
          </cell>
          <cell r="X48">
            <v>9820.7999999999993</v>
          </cell>
          <cell r="Y48">
            <v>3502.9666666666667</v>
          </cell>
          <cell r="Z48">
            <v>12522.233333333334</v>
          </cell>
          <cell r="AA48">
            <v>6802.4666666666662</v>
          </cell>
          <cell r="AB48">
            <v>3568</v>
          </cell>
          <cell r="AC48">
            <v>13871.833333333334</v>
          </cell>
          <cell r="AD48">
            <v>5548.666666666667</v>
          </cell>
          <cell r="AE48">
            <v>4949.0333333333338</v>
          </cell>
          <cell r="AF48">
            <v>1942.5</v>
          </cell>
          <cell r="AG48">
            <v>3006.5333333333338</v>
          </cell>
          <cell r="AH48">
            <v>599.63333333333333</v>
          </cell>
          <cell r="AI48">
            <v>3668.2000000000003</v>
          </cell>
          <cell r="AJ48">
            <v>3637.3333333333335</v>
          </cell>
          <cell r="AK48">
            <v>2745.2666666666669</v>
          </cell>
          <cell r="AL48">
            <v>40.266666666666666</v>
          </cell>
          <cell r="AM48">
            <v>851.8</v>
          </cell>
          <cell r="AN48">
            <v>30.866666666666667</v>
          </cell>
          <cell r="AO48">
            <v>71843.460938638644</v>
          </cell>
          <cell r="AP48">
            <v>52248.267643699983</v>
          </cell>
          <cell r="AQ48">
            <v>47850.46764369998</v>
          </cell>
          <cell r="AR48">
            <v>4397.8</v>
          </cell>
          <cell r="AS48">
            <v>19595.193294938665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29760.065565456644</v>
          </cell>
        </row>
        <row r="49">
          <cell r="A49">
            <v>39082</v>
          </cell>
          <cell r="B49">
            <v>148820.84175287932</v>
          </cell>
          <cell r="C49">
            <v>105718.42239804059</v>
          </cell>
          <cell r="D49">
            <v>52093.838709677417</v>
          </cell>
          <cell r="E49">
            <v>52093.838709677417</v>
          </cell>
          <cell r="F49">
            <v>0</v>
          </cell>
          <cell r="G49">
            <v>53624.583688363193</v>
          </cell>
          <cell r="H49">
            <v>47318.228849653518</v>
          </cell>
          <cell r="I49">
            <v>43369.349849653518</v>
          </cell>
          <cell r="J49">
            <v>3948.8789999999999</v>
          </cell>
          <cell r="K49">
            <v>3948.8789999999999</v>
          </cell>
          <cell r="L49">
            <v>0</v>
          </cell>
          <cell r="M49">
            <v>6306.3548387096771</v>
          </cell>
          <cell r="N49">
            <v>43102.419354838712</v>
          </cell>
          <cell r="O49">
            <v>123575.76126874451</v>
          </cell>
          <cell r="P49">
            <v>202422.02237646261</v>
          </cell>
          <cell r="Q49">
            <v>103048.4386880994</v>
          </cell>
          <cell r="R49">
            <v>103048.4386880994</v>
          </cell>
          <cell r="S49">
            <v>156673.02237646261</v>
          </cell>
          <cell r="T49">
            <v>76630.129032258061</v>
          </cell>
          <cell r="U49">
            <v>62976.709677419356</v>
          </cell>
          <cell r="V49">
            <v>11570.193548387097</v>
          </cell>
          <cell r="W49">
            <v>14009.612903225807</v>
          </cell>
          <cell r="X49">
            <v>9852.2903225806458</v>
          </cell>
          <cell r="Y49">
            <v>3648.1290322580644</v>
          </cell>
          <cell r="Z49">
            <v>13009.322580645161</v>
          </cell>
          <cell r="AA49">
            <v>7278.8387096774195</v>
          </cell>
          <cell r="AB49">
            <v>3608.3225806451615</v>
          </cell>
          <cell r="AC49">
            <v>13653.41935483871</v>
          </cell>
          <cell r="AD49">
            <v>5515.1612903225805</v>
          </cell>
          <cell r="AE49">
            <v>4918.0645161290322</v>
          </cell>
          <cell r="AF49">
            <v>1867.0967741935483</v>
          </cell>
          <cell r="AG49">
            <v>3050.9677419354839</v>
          </cell>
          <cell r="AH49">
            <v>597.09677419354841</v>
          </cell>
          <cell r="AI49">
            <v>3702.0967741935488</v>
          </cell>
          <cell r="AJ49">
            <v>3672.2903225806454</v>
          </cell>
          <cell r="AK49">
            <v>2793.516129032258</v>
          </cell>
          <cell r="AL49">
            <v>39.516129032258064</v>
          </cell>
          <cell r="AM49">
            <v>839.25806451612925</v>
          </cell>
          <cell r="AN49">
            <v>29.806451612903224</v>
          </cell>
          <cell r="AO49">
            <v>76824.542128480636</v>
          </cell>
          <cell r="AP49">
            <v>56157.632236486475</v>
          </cell>
          <cell r="AQ49">
            <v>50954.59997842196</v>
          </cell>
          <cell r="AR49">
            <v>5203.0322580645161</v>
          </cell>
          <cell r="AS49">
            <v>20666.907633929681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31167.147941161984</v>
          </cell>
        </row>
        <row r="50">
          <cell r="A50">
            <v>39113</v>
          </cell>
          <cell r="B50">
            <v>151904.23628322696</v>
          </cell>
          <cell r="C50">
            <v>108021.3330574205</v>
          </cell>
          <cell r="D50">
            <v>52781.225806451614</v>
          </cell>
          <cell r="E50">
            <v>52781.225806451614</v>
          </cell>
          <cell r="F50">
            <v>0</v>
          </cell>
          <cell r="G50">
            <v>55240.107250968853</v>
          </cell>
          <cell r="H50">
            <v>49036.171767097883</v>
          </cell>
          <cell r="I50">
            <v>45360.593767097882</v>
          </cell>
          <cell r="J50">
            <v>3675.578</v>
          </cell>
          <cell r="K50">
            <v>3675.578</v>
          </cell>
          <cell r="L50">
            <v>0</v>
          </cell>
          <cell r="M50">
            <v>6203.9354838709678</v>
          </cell>
          <cell r="N50">
            <v>43882.903225806447</v>
          </cell>
          <cell r="O50">
            <v>126511.9124683226</v>
          </cell>
          <cell r="P50">
            <v>207270.53584832369</v>
          </cell>
          <cell r="Q50">
            <v>105519.2350489677</v>
          </cell>
          <cell r="R50">
            <v>105519.2350489677</v>
          </cell>
          <cell r="S50">
            <v>160759.3422999366</v>
          </cell>
          <cell r="T50">
            <v>76897.548387096773</v>
          </cell>
          <cell r="U50">
            <v>64090.870967741932</v>
          </cell>
          <cell r="V50">
            <v>11101.032258064517</v>
          </cell>
          <cell r="W50">
            <v>14346.967741935483</v>
          </cell>
          <cell r="X50">
            <v>10090.322580645161</v>
          </cell>
          <cell r="Y50">
            <v>3771.6129032258063</v>
          </cell>
          <cell r="Z50">
            <v>13537.612903225807</v>
          </cell>
          <cell r="AA50">
            <v>7715.9354838709678</v>
          </cell>
          <cell r="AB50">
            <v>3527.3870967741937</v>
          </cell>
          <cell r="AC50">
            <v>12806.677419354839</v>
          </cell>
          <cell r="AD50">
            <v>5575.0645161290322</v>
          </cell>
          <cell r="AE50">
            <v>4980.1612903225805</v>
          </cell>
          <cell r="AF50">
            <v>1819.8387096774195</v>
          </cell>
          <cell r="AG50">
            <v>3160.322580645161</v>
          </cell>
          <cell r="AH50">
            <v>594.90322580645159</v>
          </cell>
          <cell r="AI50">
            <v>3778.7096774193546</v>
          </cell>
          <cell r="AJ50">
            <v>3750.516129032258</v>
          </cell>
          <cell r="AK50">
            <v>2964.6451612903224</v>
          </cell>
          <cell r="AL50">
            <v>44.12903225806452</v>
          </cell>
          <cell r="AM50">
            <v>741.74193548387109</v>
          </cell>
          <cell r="AN50">
            <v>28.193548387096776</v>
          </cell>
          <cell r="AO50">
            <v>78062.786532167738</v>
          </cell>
          <cell r="AP50">
            <v>57549.622145741945</v>
          </cell>
          <cell r="AQ50">
            <v>52738.009242516127</v>
          </cell>
          <cell r="AR50">
            <v>4811.6129032258068</v>
          </cell>
          <cell r="AS50">
            <v>20513.1643864258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32827.499457439859</v>
          </cell>
        </row>
        <row r="51">
          <cell r="A51">
            <v>39141</v>
          </cell>
          <cell r="B51">
            <v>154751.51377982364</v>
          </cell>
          <cell r="C51">
            <v>110529.90663696649</v>
          </cell>
          <cell r="D51">
            <v>53565.178571428572</v>
          </cell>
          <cell r="E51">
            <v>53565.178571428572</v>
          </cell>
          <cell r="F51">
            <v>0</v>
          </cell>
          <cell r="G51">
            <v>56964.728065537849</v>
          </cell>
          <cell r="H51">
            <v>50615.549494109277</v>
          </cell>
          <cell r="I51">
            <v>46996.888494109277</v>
          </cell>
          <cell r="J51">
            <v>3618.6610000000001</v>
          </cell>
          <cell r="K51">
            <v>3618.6610000000001</v>
          </cell>
          <cell r="L51">
            <v>0</v>
          </cell>
          <cell r="M51">
            <v>6349.1785714285716</v>
          </cell>
          <cell r="N51">
            <v>44221.607142857138</v>
          </cell>
          <cell r="O51">
            <v>126375.6753252436</v>
          </cell>
          <cell r="P51">
            <v>209914.5819622101</v>
          </cell>
          <cell r="Q51">
            <v>106193.5324681007</v>
          </cell>
          <cell r="R51">
            <v>106193.5324681007</v>
          </cell>
          <cell r="S51">
            <v>163158.26053363859</v>
          </cell>
          <cell r="T51">
            <v>77777.75</v>
          </cell>
          <cell r="U51">
            <v>65013.857142857145</v>
          </cell>
          <cell r="V51">
            <v>10976.678571428571</v>
          </cell>
          <cell r="W51">
            <v>14254.928571428571</v>
          </cell>
          <cell r="X51">
            <v>10320.785714285714</v>
          </cell>
          <cell r="Y51">
            <v>3889.3214285714284</v>
          </cell>
          <cell r="Z51">
            <v>14139.142857142857</v>
          </cell>
          <cell r="AA51">
            <v>7952.4642857142853</v>
          </cell>
          <cell r="AB51">
            <v>3480.5357142857142</v>
          </cell>
          <cell r="AC51">
            <v>12763.892857142857</v>
          </cell>
          <cell r="AD51">
            <v>5697.2857142857147</v>
          </cell>
          <cell r="AE51">
            <v>5117.6785714285716</v>
          </cell>
          <cell r="AF51">
            <v>1859.9285714285716</v>
          </cell>
          <cell r="AG51">
            <v>3257.75</v>
          </cell>
          <cell r="AH51">
            <v>579.60714285714289</v>
          </cell>
          <cell r="AI51">
            <v>3906.4285714285716</v>
          </cell>
          <cell r="AJ51">
            <v>3879.6428571428573</v>
          </cell>
          <cell r="AK51">
            <v>3089.1785714285716</v>
          </cell>
          <cell r="AL51">
            <v>58.392857142857146</v>
          </cell>
          <cell r="AM51">
            <v>732.07142857142867</v>
          </cell>
          <cell r="AN51">
            <v>26.785714285714285</v>
          </cell>
          <cell r="AO51">
            <v>76906.453645049609</v>
          </cell>
          <cell r="AP51">
            <v>57333.389610957878</v>
          </cell>
          <cell r="AQ51">
            <v>52628.353896672161</v>
          </cell>
          <cell r="AR51">
            <v>4705.0357142857147</v>
          </cell>
          <cell r="AS51">
            <v>19573.065105520331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34225.566585440421</v>
          </cell>
        </row>
        <row r="52">
          <cell r="A52">
            <v>39172</v>
          </cell>
          <cell r="B52">
            <v>156711.21996464356</v>
          </cell>
          <cell r="C52">
            <v>112048.12319045</v>
          </cell>
          <cell r="D52">
            <v>54052</v>
          </cell>
          <cell r="E52">
            <v>54052</v>
          </cell>
          <cell r="F52">
            <v>0</v>
          </cell>
          <cell r="G52">
            <v>57996.123190450009</v>
          </cell>
          <cell r="H52">
            <v>51683.348996901623</v>
          </cell>
          <cell r="I52">
            <v>48111.464996901625</v>
          </cell>
          <cell r="J52">
            <v>3571.884</v>
          </cell>
          <cell r="K52">
            <v>3571.884</v>
          </cell>
          <cell r="L52">
            <v>0</v>
          </cell>
          <cell r="M52">
            <v>6312.7741935483873</v>
          </cell>
          <cell r="N52">
            <v>44663.096774193553</v>
          </cell>
          <cell r="O52">
            <v>126693.9628714516</v>
          </cell>
          <cell r="P52">
            <v>212508.8279973855</v>
          </cell>
          <cell r="Q52">
            <v>107277.9951295161</v>
          </cell>
          <cell r="R52">
            <v>107277.9951295161</v>
          </cell>
          <cell r="S52">
            <v>165274.11831996619</v>
          </cell>
          <cell r="T52">
            <v>79429.870967741939</v>
          </cell>
          <cell r="U52">
            <v>66596.580645161288</v>
          </cell>
          <cell r="V52">
            <v>11078.096774193549</v>
          </cell>
          <cell r="W52">
            <v>14450.322580645161</v>
          </cell>
          <cell r="X52">
            <v>10572.032258064517</v>
          </cell>
          <cell r="Y52">
            <v>4021.5806451612902</v>
          </cell>
          <cell r="Z52">
            <v>14667.741935483871</v>
          </cell>
          <cell r="AA52">
            <v>8057.6129032258068</v>
          </cell>
          <cell r="AB52">
            <v>3749.1935483870966</v>
          </cell>
          <cell r="AC52">
            <v>12833.290322580646</v>
          </cell>
          <cell r="AD52">
            <v>5678.9032258064508</v>
          </cell>
          <cell r="AE52">
            <v>5133.3870967741932</v>
          </cell>
          <cell r="AF52">
            <v>1830.6774193548388</v>
          </cell>
          <cell r="AG52">
            <v>3302.7096774193542</v>
          </cell>
          <cell r="AH52">
            <v>545.51612903225805</v>
          </cell>
          <cell r="AI52">
            <v>4005.7096774193546</v>
          </cell>
          <cell r="AJ52">
            <v>3979.7096774193546</v>
          </cell>
          <cell r="AK52">
            <v>3194.1935483870966</v>
          </cell>
          <cell r="AL52">
            <v>53.87096774193548</v>
          </cell>
          <cell r="AM52">
            <v>731.64516129032256</v>
          </cell>
          <cell r="AN52">
            <v>26</v>
          </cell>
          <cell r="AO52">
            <v>78363.061091129057</v>
          </cell>
          <cell r="AP52">
            <v>58135.672548870964</v>
          </cell>
          <cell r="AQ52">
            <v>53225.995129516123</v>
          </cell>
          <cell r="AR52">
            <v>4909.677419354839</v>
          </cell>
          <cell r="AS52">
            <v>20227.388542258064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35875.818256934166</v>
          </cell>
        </row>
        <row r="53">
          <cell r="A53">
            <v>39202</v>
          </cell>
          <cell r="B53">
            <v>159483.34027294253</v>
          </cell>
          <cell r="C53">
            <v>115825.2069396092</v>
          </cell>
          <cell r="D53">
            <v>56269.366666666669</v>
          </cell>
          <cell r="E53">
            <v>56269.366666666669</v>
          </cell>
          <cell r="F53">
            <v>0</v>
          </cell>
          <cell r="G53">
            <v>59555.840272942514</v>
          </cell>
          <cell r="H53">
            <v>53060.206939609183</v>
          </cell>
          <cell r="I53">
            <v>49630.13993960918</v>
          </cell>
          <cell r="J53">
            <v>3430.067</v>
          </cell>
          <cell r="K53">
            <v>3430.067</v>
          </cell>
          <cell r="L53">
            <v>0</v>
          </cell>
          <cell r="M53">
            <v>6495.6333333333332</v>
          </cell>
          <cell r="N53">
            <v>43658.133333333331</v>
          </cell>
          <cell r="O53">
            <v>129164.6590662666</v>
          </cell>
          <cell r="P53">
            <v>215908.73267254251</v>
          </cell>
          <cell r="Q53">
            <v>109956.55906626669</v>
          </cell>
          <cell r="R53">
            <v>109956.55906626669</v>
          </cell>
          <cell r="S53">
            <v>169512.39933920919</v>
          </cell>
          <cell r="T53">
            <v>80626.96666666666</v>
          </cell>
          <cell r="U53">
            <v>68300.266666666663</v>
          </cell>
          <cell r="V53">
            <v>11454.933333333332</v>
          </cell>
          <cell r="W53">
            <v>14698.3</v>
          </cell>
          <cell r="X53">
            <v>10795.666666666666</v>
          </cell>
          <cell r="Y53">
            <v>4144.1333333333332</v>
          </cell>
          <cell r="Z53">
            <v>15119.533333333333</v>
          </cell>
          <cell r="AA53">
            <v>8314.2333333333336</v>
          </cell>
          <cell r="AB53">
            <v>3773.4666666666667</v>
          </cell>
          <cell r="AC53">
            <v>12326.7</v>
          </cell>
          <cell r="AD53">
            <v>5740</v>
          </cell>
          <cell r="AE53">
            <v>5209.8666666666668</v>
          </cell>
          <cell r="AF53">
            <v>1835.7</v>
          </cell>
          <cell r="AG53">
            <v>3374.166666666667</v>
          </cell>
          <cell r="AH53">
            <v>530.13333333333333</v>
          </cell>
          <cell r="AI53">
            <v>4120.7666666666664</v>
          </cell>
          <cell r="AJ53">
            <v>4095.0333333333333</v>
          </cell>
          <cell r="AK53">
            <v>3309.0666666666666</v>
          </cell>
          <cell r="AL53">
            <v>52.966666666666669</v>
          </cell>
          <cell r="AM53">
            <v>733</v>
          </cell>
          <cell r="AN53">
            <v>25.733333333333334</v>
          </cell>
          <cell r="AO53">
            <v>79687.999451466661</v>
          </cell>
          <cell r="AP53">
            <v>58909.092399599991</v>
          </cell>
          <cell r="AQ53">
            <v>53687.192399600011</v>
          </cell>
          <cell r="AR53">
            <v>5221.8999999999996</v>
          </cell>
          <cell r="AS53">
            <v>20778.90671853333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37646.61652374165</v>
          </cell>
        </row>
        <row r="54">
          <cell r="A54">
            <v>39233</v>
          </cell>
          <cell r="B54">
            <v>163631.59224714959</v>
          </cell>
          <cell r="C54">
            <v>117458.81805360119</v>
          </cell>
          <cell r="D54">
            <v>57896.903225806447</v>
          </cell>
          <cell r="E54">
            <v>57896.903225806447</v>
          </cell>
          <cell r="F54">
            <v>0</v>
          </cell>
          <cell r="G54">
            <v>59561.914827794782</v>
          </cell>
          <cell r="H54">
            <v>52832.36644069801</v>
          </cell>
          <cell r="I54">
            <v>49609.549440698007</v>
          </cell>
          <cell r="J54">
            <v>3222.817</v>
          </cell>
          <cell r="K54">
            <v>3222.817</v>
          </cell>
          <cell r="L54">
            <v>0</v>
          </cell>
          <cell r="M54">
            <v>6729.5483870967746</v>
          </cell>
          <cell r="N54">
            <v>46172.774193548386</v>
          </cell>
          <cell r="O54">
            <v>132929.67705022579</v>
          </cell>
          <cell r="P54">
            <v>220957.43058769801</v>
          </cell>
          <cell r="Q54">
            <v>112425.999630871</v>
          </cell>
          <cell r="R54">
            <v>112425.999630871</v>
          </cell>
          <cell r="S54">
            <v>171987.91445866579</v>
          </cell>
          <cell r="T54">
            <v>81449.258064516122</v>
          </cell>
          <cell r="U54">
            <v>70107.548387096773</v>
          </cell>
          <cell r="V54">
            <v>12272</v>
          </cell>
          <cell r="W54">
            <v>14804.548387096775</v>
          </cell>
          <cell r="X54">
            <v>11052.548387096775</v>
          </cell>
          <cell r="Y54">
            <v>4300.1612903225805</v>
          </cell>
          <cell r="Z54">
            <v>15518.741935483871</v>
          </cell>
          <cell r="AA54">
            <v>8488.8387096774186</v>
          </cell>
          <cell r="AB54">
            <v>3670.7096774193546</v>
          </cell>
          <cell r="AC54">
            <v>11341.709677419354</v>
          </cell>
          <cell r="AD54">
            <v>5957.9354838709678</v>
          </cell>
          <cell r="AE54">
            <v>5406.4516129032254</v>
          </cell>
          <cell r="AF54">
            <v>1962.4516129032259</v>
          </cell>
          <cell r="AG54">
            <v>3443.9999999999995</v>
          </cell>
          <cell r="AH54">
            <v>551.48387096774195</v>
          </cell>
          <cell r="AI54">
            <v>4208.6451612903229</v>
          </cell>
          <cell r="AJ54">
            <v>4183.9677419354839</v>
          </cell>
          <cell r="AK54">
            <v>3425.8709677419356</v>
          </cell>
          <cell r="AL54">
            <v>52.483870967741936</v>
          </cell>
          <cell r="AM54">
            <v>705.61290322580635</v>
          </cell>
          <cell r="AN54">
            <v>24.677419354838708</v>
          </cell>
          <cell r="AO54">
            <v>81024.020133709695</v>
          </cell>
          <cell r="AP54">
            <v>59447.580276032248</v>
          </cell>
          <cell r="AQ54">
            <v>54529.096405064513</v>
          </cell>
          <cell r="AR54">
            <v>4918.4838709677415</v>
          </cell>
          <cell r="AS54">
            <v>21576.439535096779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39632.637840398827</v>
          </cell>
        </row>
        <row r="55">
          <cell r="A55">
            <v>39263</v>
          </cell>
          <cell r="B55">
            <v>164914.59163832627</v>
          </cell>
          <cell r="C55">
            <v>119430.62497165961</v>
          </cell>
          <cell r="D55">
            <v>59357.633333333331</v>
          </cell>
          <cell r="E55">
            <v>59357.633333333331</v>
          </cell>
          <cell r="F55">
            <v>0</v>
          </cell>
          <cell r="G55">
            <v>60072.991638326275</v>
          </cell>
          <cell r="H55">
            <v>53309.024971659608</v>
          </cell>
          <cell r="I55">
            <v>50231.715971659607</v>
          </cell>
          <cell r="J55">
            <v>3077.3090000000002</v>
          </cell>
          <cell r="K55">
            <v>3077.3090000000002</v>
          </cell>
          <cell r="L55">
            <v>0</v>
          </cell>
          <cell r="M55">
            <v>6763.9666666666662</v>
          </cell>
          <cell r="N55">
            <v>45483.966666666667</v>
          </cell>
          <cell r="O55">
            <v>134369.8457047666</v>
          </cell>
          <cell r="P55">
            <v>223659.6040097597</v>
          </cell>
          <cell r="Q55">
            <v>115645.4123714333</v>
          </cell>
          <cell r="R55">
            <v>115645.4123714333</v>
          </cell>
          <cell r="S55">
            <v>175718.4040097596</v>
          </cell>
          <cell r="T55">
            <v>82865.666666666672</v>
          </cell>
          <cell r="U55">
            <v>72288.3</v>
          </cell>
          <cell r="V55">
            <v>12643.2</v>
          </cell>
          <cell r="W55">
            <v>14898.166666666666</v>
          </cell>
          <cell r="X55">
            <v>11336.533333333333</v>
          </cell>
          <cell r="Y55">
            <v>4446.8999999999996</v>
          </cell>
          <cell r="Z55">
            <v>16234.666666666666</v>
          </cell>
          <cell r="AA55">
            <v>8888.6333333333332</v>
          </cell>
          <cell r="AB55">
            <v>3840.2</v>
          </cell>
          <cell r="AC55">
            <v>10577.366666666667</v>
          </cell>
          <cell r="AD55">
            <v>5881.3333333333339</v>
          </cell>
          <cell r="AE55">
            <v>5395.3</v>
          </cell>
          <cell r="AF55">
            <v>1898.8999999999999</v>
          </cell>
          <cell r="AG55">
            <v>3496.4000000000005</v>
          </cell>
          <cell r="AH55">
            <v>486.03333333333336</v>
          </cell>
          <cell r="AI55">
            <v>4254.9333333333334</v>
          </cell>
          <cell r="AJ55">
            <v>4231.2333333333336</v>
          </cell>
          <cell r="AK55">
            <v>3463.1666666666665</v>
          </cell>
          <cell r="AL55">
            <v>54.93333333333333</v>
          </cell>
          <cell r="AM55">
            <v>713.13333333333378</v>
          </cell>
          <cell r="AN55">
            <v>23.7</v>
          </cell>
          <cell r="AO55">
            <v>83649.407797700027</v>
          </cell>
          <cell r="AP55">
            <v>61486.245704766668</v>
          </cell>
          <cell r="AQ55">
            <v>56287.779038100001</v>
          </cell>
          <cell r="AR55">
            <v>5198.4666666666662</v>
          </cell>
          <cell r="AS55">
            <v>22163.162426266677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41937.682664341366</v>
          </cell>
        </row>
        <row r="56">
          <cell r="A56">
            <v>39294</v>
          </cell>
          <cell r="B56">
            <v>167666.57759203677</v>
          </cell>
          <cell r="C56">
            <v>122001.8033984884</v>
          </cell>
          <cell r="D56">
            <v>61651.806451612902</v>
          </cell>
          <cell r="E56">
            <v>61651.806451612902</v>
          </cell>
          <cell r="F56">
            <v>0</v>
          </cell>
          <cell r="G56">
            <v>60349.996946875508</v>
          </cell>
          <cell r="H56">
            <v>53533.642108165834</v>
          </cell>
          <cell r="I56">
            <v>50642.786108165834</v>
          </cell>
          <cell r="J56">
            <v>2890.8560000000002</v>
          </cell>
          <cell r="K56">
            <v>2890.8560000000002</v>
          </cell>
          <cell r="L56">
            <v>0</v>
          </cell>
          <cell r="M56">
            <v>6816.3548387096771</v>
          </cell>
          <cell r="N56">
            <v>45664.774193548386</v>
          </cell>
          <cell r="O56">
            <v>140236.79072112899</v>
          </cell>
          <cell r="P56">
            <v>229786.75540994009</v>
          </cell>
          <cell r="Q56">
            <v>121122.56491467739</v>
          </cell>
          <cell r="R56">
            <v>121122.56491467739</v>
          </cell>
          <cell r="S56">
            <v>181472.561861553</v>
          </cell>
          <cell r="T56">
            <v>85473.870967741939</v>
          </cell>
          <cell r="U56">
            <v>74932.387096774197</v>
          </cell>
          <cell r="V56">
            <v>13510.741935483871</v>
          </cell>
          <cell r="W56">
            <v>15555.838709677419</v>
          </cell>
          <cell r="X56">
            <v>11730.387096774193</v>
          </cell>
          <cell r="Y56">
            <v>4597.1935483870966</v>
          </cell>
          <cell r="Z56">
            <v>16883.935483870966</v>
          </cell>
          <cell r="AA56">
            <v>8765.7741935483864</v>
          </cell>
          <cell r="AB56">
            <v>3888.516129032258</v>
          </cell>
          <cell r="AC56">
            <v>10541.483870967742</v>
          </cell>
          <cell r="AD56">
            <v>5989.5161290322585</v>
          </cell>
          <cell r="AE56">
            <v>5470.8709677419356</v>
          </cell>
          <cell r="AF56">
            <v>1922.483870967742</v>
          </cell>
          <cell r="AG56">
            <v>3548.3870967741937</v>
          </cell>
          <cell r="AH56">
            <v>518.64516129032256</v>
          </cell>
          <cell r="AI56">
            <v>4409.4193548387102</v>
          </cell>
          <cell r="AJ56">
            <v>4386.677419354839</v>
          </cell>
          <cell r="AK56">
            <v>3598.5483870967741</v>
          </cell>
          <cell r="AL56">
            <v>52.12903225806452</v>
          </cell>
          <cell r="AM56">
            <v>736.00000000000034</v>
          </cell>
          <cell r="AN56">
            <v>22.741935483870968</v>
          </cell>
          <cell r="AO56">
            <v>87662.820185354867</v>
          </cell>
          <cell r="AP56">
            <v>64971.984269516121</v>
          </cell>
          <cell r="AQ56">
            <v>59470.758463064507</v>
          </cell>
          <cell r="AR56">
            <v>5501.2258064516127</v>
          </cell>
          <cell r="AS56">
            <v>22690.835915838714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43869.107718329127</v>
          </cell>
        </row>
        <row r="57">
          <cell r="A57">
            <v>39325</v>
          </cell>
          <cell r="B57">
            <v>170332.44539240672</v>
          </cell>
          <cell r="C57">
            <v>122797.8002311164</v>
          </cell>
          <cell r="D57">
            <v>62335.548387096773</v>
          </cell>
          <cell r="E57">
            <v>62335.548387096773</v>
          </cell>
          <cell r="F57">
            <v>0</v>
          </cell>
          <cell r="G57">
            <v>60462.251844019636</v>
          </cell>
          <cell r="H57">
            <v>53546.993779503508</v>
          </cell>
          <cell r="I57">
            <v>50924.616779503507</v>
          </cell>
          <cell r="J57">
            <v>2622.377</v>
          </cell>
          <cell r="K57">
            <v>2622.377</v>
          </cell>
          <cell r="L57">
            <v>0</v>
          </cell>
          <cell r="M57">
            <v>6915.2580645161288</v>
          </cell>
          <cell r="N57">
            <v>47534.645161290333</v>
          </cell>
          <cell r="O57">
            <v>139346.624405871</v>
          </cell>
          <cell r="P57">
            <v>232798.32786279381</v>
          </cell>
          <cell r="Q57">
            <v>122080.91472845159</v>
          </cell>
          <cell r="R57">
            <v>122080.91472845159</v>
          </cell>
          <cell r="S57">
            <v>182543.16657247121</v>
          </cell>
          <cell r="T57">
            <v>87604.612903225818</v>
          </cell>
          <cell r="U57">
            <v>77043.258064516136</v>
          </cell>
          <cell r="V57">
            <v>13174.709677419354</v>
          </cell>
          <cell r="W57">
            <v>16081.709677419354</v>
          </cell>
          <cell r="X57">
            <v>12233.387096774193</v>
          </cell>
          <cell r="Y57">
            <v>4846.7741935483873</v>
          </cell>
          <cell r="Z57">
            <v>17747.580645161292</v>
          </cell>
          <cell r="AA57">
            <v>9098.0967741935492</v>
          </cell>
          <cell r="AB57">
            <v>3861</v>
          </cell>
          <cell r="AC57">
            <v>10561.354838709678</v>
          </cell>
          <cell r="AD57">
            <v>6397.6451612903229</v>
          </cell>
          <cell r="AE57">
            <v>5960.7741935483873</v>
          </cell>
          <cell r="AF57">
            <v>2121.2258064516132</v>
          </cell>
          <cell r="AG57">
            <v>3839.5483870967741</v>
          </cell>
          <cell r="AH57">
            <v>436.87096774193549</v>
          </cell>
          <cell r="AI57">
            <v>4622.8709677419356</v>
          </cell>
          <cell r="AJ57">
            <v>4600.8709677419356</v>
          </cell>
          <cell r="AK57">
            <v>3769.9354838709678</v>
          </cell>
          <cell r="AL57">
            <v>55.354838709677416</v>
          </cell>
          <cell r="AM57">
            <v>775.58064516129036</v>
          </cell>
          <cell r="AN57">
            <v>22</v>
          </cell>
          <cell r="AO57">
            <v>88326.994797838692</v>
          </cell>
          <cell r="AP57">
            <v>65223.688922000016</v>
          </cell>
          <cell r="AQ57">
            <v>59745.366341354857</v>
          </cell>
          <cell r="AR57">
            <v>5478.322580645161</v>
          </cell>
          <cell r="AS57">
            <v>23103.305875838712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43730.780206252137</v>
          </cell>
        </row>
        <row r="58">
          <cell r="A58">
            <v>39355</v>
          </cell>
          <cell r="B58">
            <v>172138.51941329089</v>
          </cell>
          <cell r="C58">
            <v>122818.01941329089</v>
          </cell>
          <cell r="D58">
            <v>62424.76666666667</v>
          </cell>
          <cell r="E58">
            <v>62424.76666666667</v>
          </cell>
          <cell r="F58">
            <v>0</v>
          </cell>
          <cell r="G58">
            <v>60393.25274662421</v>
          </cell>
          <cell r="H58">
            <v>53371.652746624211</v>
          </cell>
          <cell r="I58">
            <v>50913.57274662421</v>
          </cell>
          <cell r="J58">
            <v>2458.08</v>
          </cell>
          <cell r="K58">
            <v>2458.08</v>
          </cell>
          <cell r="L58">
            <v>0</v>
          </cell>
          <cell r="M58">
            <v>7021.6</v>
          </cell>
          <cell r="N58">
            <v>49320.5</v>
          </cell>
          <cell r="O58">
            <v>136808.37101259999</v>
          </cell>
          <cell r="P58">
            <v>234261.8570925575</v>
          </cell>
          <cell r="Q58">
            <v>121758.8043459333</v>
          </cell>
          <cell r="R58">
            <v>121758.8043459333</v>
          </cell>
          <cell r="S58">
            <v>182152.0570925576</v>
          </cell>
          <cell r="T58">
            <v>90242</v>
          </cell>
          <cell r="U58">
            <v>79641.7</v>
          </cell>
          <cell r="V58">
            <v>12845.466666666667</v>
          </cell>
          <cell r="W58">
            <v>16693.766666666666</v>
          </cell>
          <cell r="X58">
            <v>12709.766666666666</v>
          </cell>
          <cell r="Y58">
            <v>5093.2333333333336</v>
          </cell>
          <cell r="Z58">
            <v>18693.466666666667</v>
          </cell>
          <cell r="AA58">
            <v>9607.4666666666672</v>
          </cell>
          <cell r="AB58">
            <v>3998.5333333333333</v>
          </cell>
          <cell r="AC58">
            <v>10600.3</v>
          </cell>
          <cell r="AD58">
            <v>6741.8666666666668</v>
          </cell>
          <cell r="AE58">
            <v>6261.666666666667</v>
          </cell>
          <cell r="AF58">
            <v>2193.6999999999998</v>
          </cell>
          <cell r="AG58">
            <v>4067.9666666666672</v>
          </cell>
          <cell r="AH58">
            <v>480.2</v>
          </cell>
          <cell r="AI58">
            <v>4850.6666666666661</v>
          </cell>
          <cell r="AJ58">
            <v>4828.9666666666662</v>
          </cell>
          <cell r="AK58">
            <v>3939.7</v>
          </cell>
          <cell r="AL58">
            <v>56.766666666666666</v>
          </cell>
          <cell r="AM58">
            <v>832.49999999999977</v>
          </cell>
          <cell r="AN58">
            <v>21.7</v>
          </cell>
          <cell r="AO58">
            <v>87830.914949766666</v>
          </cell>
          <cell r="AP58">
            <v>64840.737679266676</v>
          </cell>
          <cell r="AQ58">
            <v>59334.037679266672</v>
          </cell>
          <cell r="AR58">
            <v>5506.7</v>
          </cell>
          <cell r="AS58">
            <v>22990.177270500004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42931.443972129025</v>
          </cell>
        </row>
        <row r="59">
          <cell r="A59">
            <v>39386</v>
          </cell>
          <cell r="B59">
            <v>171903.09400481699</v>
          </cell>
          <cell r="C59">
            <v>123508.5133596557</v>
          </cell>
          <cell r="D59">
            <v>63814.096774193553</v>
          </cell>
          <cell r="E59">
            <v>63814.096774193553</v>
          </cell>
          <cell r="F59">
            <v>0</v>
          </cell>
          <cell r="G59">
            <v>59694.416585462168</v>
          </cell>
          <cell r="H59">
            <v>52512.2875532041</v>
          </cell>
          <cell r="I59">
            <v>50253.1985532041</v>
          </cell>
          <cell r="J59">
            <v>2259.0889999999999</v>
          </cell>
          <cell r="K59">
            <v>2259.0889999999999</v>
          </cell>
          <cell r="L59">
            <v>0</v>
          </cell>
          <cell r="M59">
            <v>7182.1290322580644</v>
          </cell>
          <cell r="N59">
            <v>48394.580645161288</v>
          </cell>
          <cell r="O59">
            <v>138357.32045278451</v>
          </cell>
          <cell r="P59">
            <v>234654.5112317951</v>
          </cell>
          <cell r="Q59">
            <v>123703.9978721393</v>
          </cell>
          <cell r="R59">
            <v>123703.9978721393</v>
          </cell>
          <cell r="S59">
            <v>183398.4144576015</v>
          </cell>
          <cell r="T59">
            <v>92767.032258064515</v>
          </cell>
          <cell r="U59">
            <v>82216.612903225803</v>
          </cell>
          <cell r="V59">
            <v>13095.032258064517</v>
          </cell>
          <cell r="W59">
            <v>16990.290322580644</v>
          </cell>
          <cell r="X59">
            <v>13205.096774193549</v>
          </cell>
          <cell r="Y59">
            <v>5359.8709677419356</v>
          </cell>
          <cell r="Z59">
            <v>19526.741935483871</v>
          </cell>
          <cell r="AA59">
            <v>9913.6129032258068</v>
          </cell>
          <cell r="AB59">
            <v>4125.9677419354839</v>
          </cell>
          <cell r="AC59">
            <v>10550.41935483871</v>
          </cell>
          <cell r="AD59">
            <v>6951.5483870967737</v>
          </cell>
          <cell r="AE59">
            <v>6422.2580645161288</v>
          </cell>
          <cell r="AF59">
            <v>2242.0322580645161</v>
          </cell>
          <cell r="AG59">
            <v>4180.2258064516127</v>
          </cell>
          <cell r="AH59">
            <v>529.29032258064512</v>
          </cell>
          <cell r="AI59">
            <v>4991.0322580645161</v>
          </cell>
          <cell r="AJ59">
            <v>4970.3548387096771</v>
          </cell>
          <cell r="AK59">
            <v>4068.1612903225805</v>
          </cell>
          <cell r="AL59">
            <v>61.387096774193552</v>
          </cell>
          <cell r="AM59">
            <v>840.80645161290306</v>
          </cell>
          <cell r="AN59">
            <v>20.677419354838708</v>
          </cell>
          <cell r="AO59">
            <v>88170.887411101648</v>
          </cell>
          <cell r="AP59">
            <v>65410.159162461932</v>
          </cell>
          <cell r="AQ59">
            <v>59889.901097945803</v>
          </cell>
          <cell r="AR59">
            <v>5520.2580645161288</v>
          </cell>
          <cell r="AS59">
            <v>22760.727280897747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42723.5523191459</v>
          </cell>
        </row>
        <row r="60">
          <cell r="A60">
            <v>39416</v>
          </cell>
          <cell r="B60">
            <v>173494.66684330837</v>
          </cell>
          <cell r="C60">
            <v>124364.1001766417</v>
          </cell>
          <cell r="D60">
            <v>64382.366666666669</v>
          </cell>
          <cell r="E60">
            <v>64382.366666666669</v>
          </cell>
          <cell r="F60">
            <v>0</v>
          </cell>
          <cell r="G60">
            <v>59981.733509974969</v>
          </cell>
          <cell r="H60">
            <v>52844.666843308303</v>
          </cell>
          <cell r="I60">
            <v>50784.033843308302</v>
          </cell>
          <cell r="J60">
            <v>2060.6329999999998</v>
          </cell>
          <cell r="K60">
            <v>2060.6329999999998</v>
          </cell>
          <cell r="L60">
            <v>0</v>
          </cell>
          <cell r="M60">
            <v>7137.0666666666666</v>
          </cell>
          <cell r="N60">
            <v>49130.566666666673</v>
          </cell>
          <cell r="O60">
            <v>139758.99634760001</v>
          </cell>
          <cell r="P60">
            <v>236463.629857575</v>
          </cell>
          <cell r="Q60">
            <v>124460.9630142667</v>
          </cell>
          <cell r="R60">
            <v>124460.9630142667</v>
          </cell>
          <cell r="S60">
            <v>184442.69652424159</v>
          </cell>
          <cell r="T60">
            <v>95765.06666666668</v>
          </cell>
          <cell r="U60">
            <v>85195.6</v>
          </cell>
          <cell r="V60">
            <v>13682.333333333334</v>
          </cell>
          <cell r="W60">
            <v>17338.466666666667</v>
          </cell>
          <cell r="X60">
            <v>13581.433333333332</v>
          </cell>
          <cell r="Y60">
            <v>5611.7</v>
          </cell>
          <cell r="Z60">
            <v>20369.599999999999</v>
          </cell>
          <cell r="AA60">
            <v>10504.666666666666</v>
          </cell>
          <cell r="AB60">
            <v>4107.3999999999996</v>
          </cell>
          <cell r="AC60">
            <v>10569.466666666667</v>
          </cell>
          <cell r="AD60">
            <v>7149.4333333333334</v>
          </cell>
          <cell r="AE60">
            <v>6604.5333333333338</v>
          </cell>
          <cell r="AF60">
            <v>2296.7000000000003</v>
          </cell>
          <cell r="AG60">
            <v>4307.8333333333339</v>
          </cell>
          <cell r="AH60">
            <v>544.9</v>
          </cell>
          <cell r="AI60">
            <v>5085.3666666666668</v>
          </cell>
          <cell r="AJ60">
            <v>5065.5333333333338</v>
          </cell>
          <cell r="AK60">
            <v>4154.1000000000004</v>
          </cell>
          <cell r="AL60">
            <v>61.966666666666669</v>
          </cell>
          <cell r="AM60">
            <v>849.4666666666667</v>
          </cell>
          <cell r="AN60">
            <v>19.833333333333332</v>
          </cell>
          <cell r="AO60">
            <v>89508.925410566691</v>
          </cell>
          <cell r="AP60">
            <v>65728.096347600018</v>
          </cell>
          <cell r="AQ60">
            <v>60078.596347600011</v>
          </cell>
          <cell r="AR60">
            <v>5649.5</v>
          </cell>
          <cell r="AS60">
            <v>23780.829062966663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43792.359724376285</v>
          </cell>
        </row>
        <row r="61">
          <cell r="A61">
            <v>39447</v>
          </cell>
          <cell r="B61">
            <v>177287.7900072507</v>
          </cell>
          <cell r="C61">
            <v>129751.98355563779</v>
          </cell>
          <cell r="D61">
            <v>68725.903225806454</v>
          </cell>
          <cell r="E61">
            <v>68725.903225806454</v>
          </cell>
          <cell r="F61">
            <v>0</v>
          </cell>
          <cell r="G61">
            <v>61026.080329831355</v>
          </cell>
          <cell r="H61">
            <v>53830.919039508779</v>
          </cell>
          <cell r="I61">
            <v>52065.621039508776</v>
          </cell>
          <cell r="J61">
            <v>1765.298</v>
          </cell>
          <cell r="K61">
            <v>1765.298</v>
          </cell>
          <cell r="L61">
            <v>0</v>
          </cell>
          <cell r="M61">
            <v>7195.1612903225796</v>
          </cell>
          <cell r="N61">
            <v>47535.806451612902</v>
          </cell>
          <cell r="O61">
            <v>145849.01097925799</v>
          </cell>
          <cell r="P61">
            <v>243982.4784058636</v>
          </cell>
          <cell r="Q61">
            <v>132383.4948502258</v>
          </cell>
          <cell r="R61">
            <v>132383.4948502258</v>
          </cell>
          <cell r="S61">
            <v>193409.57518005709</v>
          </cell>
          <cell r="T61">
            <v>98969.677419354848</v>
          </cell>
          <cell r="U61">
            <v>88355.93548387097</v>
          </cell>
          <cell r="V61">
            <v>14219.516129032258</v>
          </cell>
          <cell r="W61">
            <v>18132.870967741936</v>
          </cell>
          <cell r="X61">
            <v>13995.870967741936</v>
          </cell>
          <cell r="Y61">
            <v>5813.1290322580644</v>
          </cell>
          <cell r="Z61">
            <v>21044.612903225807</v>
          </cell>
          <cell r="AA61">
            <v>10837.709677419354</v>
          </cell>
          <cell r="AB61">
            <v>4312.2258064516127</v>
          </cell>
          <cell r="AC61">
            <v>10613.741935483871</v>
          </cell>
          <cell r="AD61">
            <v>7270.677419354839</v>
          </cell>
          <cell r="AE61">
            <v>6694.1290322580644</v>
          </cell>
          <cell r="AF61">
            <v>2308.7096774193551</v>
          </cell>
          <cell r="AG61">
            <v>4385.4193548387093</v>
          </cell>
          <cell r="AH61">
            <v>576.54838709677415</v>
          </cell>
          <cell r="AI61">
            <v>5194.1935483870966</v>
          </cell>
          <cell r="AJ61">
            <v>5172.3548387096771</v>
          </cell>
          <cell r="AK61">
            <v>4249.6451612903229</v>
          </cell>
          <cell r="AL61">
            <v>54.967741935483872</v>
          </cell>
          <cell r="AM61">
            <v>867.74193548387029</v>
          </cell>
          <cell r="AN61">
            <v>21.838709677419356</v>
          </cell>
          <cell r="AO61">
            <v>96357.578014903222</v>
          </cell>
          <cell r="AP61">
            <v>70576.656140548395</v>
          </cell>
          <cell r="AQ61">
            <v>63657.591624419387</v>
          </cell>
          <cell r="AR61">
            <v>6919.0645161290322</v>
          </cell>
          <cell r="AS61">
            <v>25780.921874354841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45710.482749352952</v>
          </cell>
        </row>
        <row r="62">
          <cell r="A62">
            <v>39478</v>
          </cell>
          <cell r="B62">
            <v>183761.90322580645</v>
          </cell>
          <cell r="C62">
            <v>132841.77419354839</v>
          </cell>
          <cell r="D62">
            <v>69227.838709677424</v>
          </cell>
          <cell r="E62">
            <v>69227.838709677424</v>
          </cell>
          <cell r="F62">
            <v>0</v>
          </cell>
          <cell r="G62">
            <v>63613.93548387097</v>
          </cell>
          <cell r="H62">
            <v>56785.806451612902</v>
          </cell>
          <cell r="I62">
            <v>55311.593451612898</v>
          </cell>
          <cell r="J62">
            <v>1474.213</v>
          </cell>
          <cell r="K62">
            <v>1474.213</v>
          </cell>
          <cell r="L62">
            <v>0</v>
          </cell>
          <cell r="M62">
            <v>6828.1290322580644</v>
          </cell>
          <cell r="N62">
            <v>50920.129032258068</v>
          </cell>
          <cell r="O62">
            <v>154571.6507466388</v>
          </cell>
          <cell r="P62">
            <v>252695.3604240581</v>
          </cell>
          <cell r="Q62">
            <v>134595.42494018711</v>
          </cell>
          <cell r="R62">
            <v>134595.42494018711</v>
          </cell>
          <cell r="S62">
            <v>198209.3604240581</v>
          </cell>
          <cell r="T62">
            <v>101686.12903225808</v>
          </cell>
          <cell r="U62">
            <v>91042.322580645166</v>
          </cell>
          <cell r="V62">
            <v>14927.129032258064</v>
          </cell>
          <cell r="W62">
            <v>18179</v>
          </cell>
          <cell r="X62">
            <v>14256.483870967742</v>
          </cell>
          <cell r="Y62">
            <v>5938.677419354839</v>
          </cell>
          <cell r="Z62">
            <v>21772.451612903227</v>
          </cell>
          <cell r="AA62">
            <v>11479.548387096775</v>
          </cell>
          <cell r="AB62">
            <v>4489.0322580645161</v>
          </cell>
          <cell r="AC62">
            <v>10643.806451612903</v>
          </cell>
          <cell r="AD62">
            <v>7500.4516129032254</v>
          </cell>
          <cell r="AE62">
            <v>6784.322580645161</v>
          </cell>
          <cell r="AF62">
            <v>2289.7419354838707</v>
          </cell>
          <cell r="AG62">
            <v>4494.5806451612898</v>
          </cell>
          <cell r="AH62">
            <v>716.12903225806451</v>
          </cell>
          <cell r="AI62">
            <v>5372.6129032258068</v>
          </cell>
          <cell r="AJ62">
            <v>5351.9032258064517</v>
          </cell>
          <cell r="AK62">
            <v>4397.6129032258068</v>
          </cell>
          <cell r="AL62">
            <v>64.258064516129039</v>
          </cell>
          <cell r="AM62">
            <v>890.03225806451587</v>
          </cell>
          <cell r="AN62">
            <v>20.70967741935484</v>
          </cell>
          <cell r="AO62">
            <v>97576.58723594257</v>
          </cell>
          <cell r="AP62">
            <v>71896.844295025789</v>
          </cell>
          <cell r="AQ62">
            <v>65367.586230509667</v>
          </cell>
          <cell r="AR62">
            <v>6529.2580645161288</v>
          </cell>
          <cell r="AS62">
            <v>25679.742940916778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46909.00269520354</v>
          </cell>
        </row>
        <row r="63">
          <cell r="A63">
            <v>39507</v>
          </cell>
          <cell r="B63">
            <v>187851.27586206893</v>
          </cell>
          <cell r="C63">
            <v>135999.24137931029</v>
          </cell>
          <cell r="D63">
            <v>70906.241379310348</v>
          </cell>
          <cell r="E63">
            <v>70906.241379310348</v>
          </cell>
          <cell r="F63">
            <v>0</v>
          </cell>
          <cell r="G63">
            <v>65093</v>
          </cell>
          <cell r="H63">
            <v>58322.172413793101</v>
          </cell>
          <cell r="I63">
            <v>57139.840413793099</v>
          </cell>
          <cell r="J63">
            <v>1182.3320000000001</v>
          </cell>
          <cell r="K63">
            <v>1182.3320000000001</v>
          </cell>
          <cell r="L63">
            <v>0</v>
          </cell>
          <cell r="M63">
            <v>6770.8275862068967</v>
          </cell>
          <cell r="N63">
            <v>51852.034482758623</v>
          </cell>
          <cell r="O63">
            <v>151890.3846547727</v>
          </cell>
          <cell r="P63">
            <v>256467.9363789107</v>
          </cell>
          <cell r="Q63">
            <v>135659.1087927038</v>
          </cell>
          <cell r="R63">
            <v>135659.1087927038</v>
          </cell>
          <cell r="S63">
            <v>200752.1087927038</v>
          </cell>
          <cell r="T63">
            <v>103393.48275862068</v>
          </cell>
          <cell r="U63">
            <v>92016.103448275855</v>
          </cell>
          <cell r="V63">
            <v>14710</v>
          </cell>
          <cell r="W63">
            <v>17965.931034482757</v>
          </cell>
          <cell r="X63">
            <v>14562.931034482759</v>
          </cell>
          <cell r="Y63">
            <v>6113.6206896551721</v>
          </cell>
          <cell r="Z63">
            <v>22603.655172413793</v>
          </cell>
          <cell r="AA63">
            <v>11752.241379310344</v>
          </cell>
          <cell r="AB63">
            <v>4307.7241379310344</v>
          </cell>
          <cell r="AC63">
            <v>11377.379310344828</v>
          </cell>
          <cell r="AD63">
            <v>7557.7241379310344</v>
          </cell>
          <cell r="AE63">
            <v>6844.7241379310344</v>
          </cell>
          <cell r="AF63">
            <v>2294.4827586206898</v>
          </cell>
          <cell r="AG63">
            <v>4550.2413793103442</v>
          </cell>
          <cell r="AH63">
            <v>713</v>
          </cell>
          <cell r="AI63">
            <v>5499.8275862068967</v>
          </cell>
          <cell r="AJ63">
            <v>5479.8275862068967</v>
          </cell>
          <cell r="AK63">
            <v>4474.3448275862065</v>
          </cell>
          <cell r="AL63">
            <v>83.172413793103445</v>
          </cell>
          <cell r="AM63">
            <v>922.31034482758673</v>
          </cell>
          <cell r="AN63">
            <v>20</v>
          </cell>
          <cell r="AO63">
            <v>95281.35079933035</v>
          </cell>
          <cell r="AP63">
            <v>70975.936378910701</v>
          </cell>
          <cell r="AQ63">
            <v>64752.867413393447</v>
          </cell>
          <cell r="AR63">
            <v>6223.0689655172409</v>
          </cell>
          <cell r="AS63">
            <v>24305.41442041966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48407.396472683366</v>
          </cell>
        </row>
        <row r="64">
          <cell r="A64">
            <v>39538</v>
          </cell>
          <cell r="B64">
            <v>189801.41935483873</v>
          </cell>
          <cell r="C64">
            <v>137953.5806451613</v>
          </cell>
          <cell r="D64">
            <v>71124.129032258061</v>
          </cell>
          <cell r="E64">
            <v>71124.129032258061</v>
          </cell>
          <cell r="F64">
            <v>0</v>
          </cell>
          <cell r="G64">
            <v>66829.451612903227</v>
          </cell>
          <cell r="H64">
            <v>59851.225806451614</v>
          </cell>
          <cell r="I64">
            <v>58796.643806451611</v>
          </cell>
          <cell r="J64">
            <v>1054.5820000000001</v>
          </cell>
          <cell r="K64">
            <v>1054.5820000000001</v>
          </cell>
          <cell r="L64">
            <v>0</v>
          </cell>
          <cell r="M64">
            <v>6978.2258064516127</v>
          </cell>
          <cell r="N64">
            <v>51847.838709677417</v>
          </cell>
          <cell r="O64">
            <v>149820.86694414451</v>
          </cell>
          <cell r="P64">
            <v>258685.1895247896</v>
          </cell>
          <cell r="Q64">
            <v>136286.25404091869</v>
          </cell>
          <cell r="R64">
            <v>136286.25404091869</v>
          </cell>
          <cell r="S64">
            <v>203115.7056538219</v>
          </cell>
          <cell r="T64">
            <v>105015.06451612904</v>
          </cell>
          <cell r="U64">
            <v>93725.258064516136</v>
          </cell>
          <cell r="V64">
            <v>14717.483870967742</v>
          </cell>
          <cell r="W64">
            <v>18414</v>
          </cell>
          <cell r="X64">
            <v>14862.612903225807</v>
          </cell>
          <cell r="Y64">
            <v>6252.5806451612907</v>
          </cell>
          <cell r="Z64">
            <v>23311.806451612902</v>
          </cell>
          <cell r="AA64">
            <v>11868.838709677419</v>
          </cell>
          <cell r="AB64">
            <v>4297.9354838709678</v>
          </cell>
          <cell r="AC64">
            <v>11289.806451612903</v>
          </cell>
          <cell r="AD64">
            <v>7637.2903225806449</v>
          </cell>
          <cell r="AE64">
            <v>6914.2258064516127</v>
          </cell>
          <cell r="AF64">
            <v>2321.9354838709673</v>
          </cell>
          <cell r="AG64">
            <v>4592.2903225806458</v>
          </cell>
          <cell r="AH64">
            <v>723.06451612903231</v>
          </cell>
          <cell r="AI64">
            <v>5420</v>
          </cell>
          <cell r="AJ64">
            <v>5400.677419354839</v>
          </cell>
          <cell r="AK64">
            <v>4399.0322580645161</v>
          </cell>
          <cell r="AL64">
            <v>78.129032258064512</v>
          </cell>
          <cell r="AM64">
            <v>923.51612903225839</v>
          </cell>
          <cell r="AN64">
            <v>19.322580645161292</v>
          </cell>
          <cell r="AO64">
            <v>97880.364692479969</v>
          </cell>
          <cell r="AP64">
            <v>72140.931460273569</v>
          </cell>
          <cell r="AQ64">
            <v>65162.12500866066</v>
          </cell>
          <cell r="AR64">
            <v>6978.8064516129034</v>
          </cell>
          <cell r="AS64">
            <v>25739.433232206437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50039.242869853129</v>
          </cell>
        </row>
        <row r="65">
          <cell r="A65">
            <v>39568</v>
          </cell>
          <cell r="B65">
            <v>191875.63333333336</v>
          </cell>
          <cell r="C65">
            <v>139710.8666666667</v>
          </cell>
          <cell r="D65">
            <v>72024.3</v>
          </cell>
          <cell r="E65">
            <v>72024.3</v>
          </cell>
          <cell r="F65">
            <v>0</v>
          </cell>
          <cell r="G65">
            <v>67686.566666666666</v>
          </cell>
          <cell r="H65">
            <v>60469.599999999999</v>
          </cell>
          <cell r="I65">
            <v>59535.871999999996</v>
          </cell>
          <cell r="J65">
            <v>933.72799999999995</v>
          </cell>
          <cell r="K65">
            <v>933.72799999999995</v>
          </cell>
          <cell r="L65">
            <v>0</v>
          </cell>
          <cell r="M65">
            <v>7216.9666666666662</v>
          </cell>
          <cell r="N65">
            <v>52164.76666666667</v>
          </cell>
          <cell r="O65">
            <v>152434.8463562</v>
          </cell>
          <cell r="P65">
            <v>260909.27968953329</v>
          </cell>
          <cell r="Q65">
            <v>137656.61302286669</v>
          </cell>
          <cell r="R65">
            <v>137656.61302286669</v>
          </cell>
          <cell r="S65">
            <v>205343.17968953331</v>
          </cell>
          <cell r="T65">
            <v>107797.1</v>
          </cell>
          <cell r="U65">
            <v>96611.03333333334</v>
          </cell>
          <cell r="V65">
            <v>15426.666666666666</v>
          </cell>
          <cell r="W65">
            <v>18989.5</v>
          </cell>
          <cell r="X65">
            <v>15101.6</v>
          </cell>
          <cell r="Y65">
            <v>6389.1</v>
          </cell>
          <cell r="Z65">
            <v>24085.200000000001</v>
          </cell>
          <cell r="AA65">
            <v>12224.366666666667</v>
          </cell>
          <cell r="AB65">
            <v>4394.6000000000004</v>
          </cell>
          <cell r="AC65">
            <v>11186.066666666668</v>
          </cell>
          <cell r="AD65">
            <v>7919.8333333333339</v>
          </cell>
          <cell r="AE65">
            <v>6968.8</v>
          </cell>
          <cell r="AF65">
            <v>2405.9666666666667</v>
          </cell>
          <cell r="AG65">
            <v>4562.8333333333339</v>
          </cell>
          <cell r="AH65">
            <v>951.0333333333333</v>
          </cell>
          <cell r="AI65">
            <v>5505.0333333333338</v>
          </cell>
          <cell r="AJ65">
            <v>5486.3</v>
          </cell>
          <cell r="AK65">
            <v>4477.166666666667</v>
          </cell>
          <cell r="AL65">
            <v>76.966666666666669</v>
          </cell>
          <cell r="AM65">
            <v>932.16666666666652</v>
          </cell>
          <cell r="AN65">
            <v>18.733333333333334</v>
          </cell>
          <cell r="AO65">
            <v>98037.684216195994</v>
          </cell>
          <cell r="AP65">
            <v>72003.182086645145</v>
          </cell>
          <cell r="AQ65">
            <v>65632.313022866641</v>
          </cell>
          <cell r="AR65">
            <v>6358.5333333333338</v>
          </cell>
          <cell r="AS65">
            <v>26036.496219738059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50327.168038587646</v>
          </cell>
        </row>
        <row r="66">
          <cell r="A66">
            <v>39599</v>
          </cell>
          <cell r="B66">
            <v>192287.03225806454</v>
          </cell>
          <cell r="C66">
            <v>137926.12903225809</v>
          </cell>
          <cell r="D66">
            <v>71505.903225806454</v>
          </cell>
          <cell r="E66">
            <v>71505.903225806454</v>
          </cell>
          <cell r="F66">
            <v>0</v>
          </cell>
          <cell r="G66">
            <v>66420.225806451621</v>
          </cell>
          <cell r="H66">
            <v>59257.129032258068</v>
          </cell>
          <cell r="I66">
            <v>58159.729032258067</v>
          </cell>
          <cell r="J66">
            <v>1097.4000000000001</v>
          </cell>
          <cell r="K66">
            <v>1097.4000000000001</v>
          </cell>
          <cell r="L66">
            <v>0</v>
          </cell>
          <cell r="M66">
            <v>7163.0967741935483</v>
          </cell>
          <cell r="N66">
            <v>54360.903225806447</v>
          </cell>
          <cell r="O66">
            <v>154920.04844155131</v>
          </cell>
          <cell r="P66">
            <v>261773.66134477709</v>
          </cell>
          <cell r="Q66">
            <v>137646.14521574491</v>
          </cell>
          <cell r="R66">
            <v>137646.14521574491</v>
          </cell>
          <cell r="S66">
            <v>204066.37102219649</v>
          </cell>
          <cell r="T66">
            <v>111172.35483870968</v>
          </cell>
          <cell r="U66">
            <v>100051.54838709677</v>
          </cell>
          <cell r="V66">
            <v>16194.516129032258</v>
          </cell>
          <cell r="W66">
            <v>19515.096774193549</v>
          </cell>
          <cell r="X66">
            <v>15386.41935483871</v>
          </cell>
          <cell r="Y66">
            <v>6625.2580645161288</v>
          </cell>
          <cell r="Z66">
            <v>25141.580645161292</v>
          </cell>
          <cell r="AA66">
            <v>12628.322580645161</v>
          </cell>
          <cell r="AB66">
            <v>4560.3548387096771</v>
          </cell>
          <cell r="AC66">
            <v>11120.806451612903</v>
          </cell>
          <cell r="AD66">
            <v>8064.0322580645161</v>
          </cell>
          <cell r="AE66">
            <v>7130.8709677419356</v>
          </cell>
          <cell r="AF66">
            <v>2507.8064516129034</v>
          </cell>
          <cell r="AG66">
            <v>4623.0645161290322</v>
          </cell>
          <cell r="AH66">
            <v>933.16129032258061</v>
          </cell>
          <cell r="AI66">
            <v>5673.5806451612907</v>
          </cell>
          <cell r="AJ66">
            <v>5655.5806451612907</v>
          </cell>
          <cell r="AK66">
            <v>4662.5483870967746</v>
          </cell>
          <cell r="AL66">
            <v>76.709677419354833</v>
          </cell>
          <cell r="AM66">
            <v>916.32258064516122</v>
          </cell>
          <cell r="AN66">
            <v>18</v>
          </cell>
          <cell r="AO66">
            <v>98764.899633545821</v>
          </cell>
          <cell r="AP66">
            <v>72722.308256269651</v>
          </cell>
          <cell r="AQ66">
            <v>66140.241989938397</v>
          </cell>
          <cell r="AR66">
            <v>6570.8064516129034</v>
          </cell>
          <cell r="AS66">
            <v>26064.769331327661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49422.232529656743</v>
          </cell>
        </row>
        <row r="67">
          <cell r="A67">
            <v>39629</v>
          </cell>
          <cell r="B67">
            <v>191600.16666666663</v>
          </cell>
          <cell r="C67">
            <v>136215.1333333333</v>
          </cell>
          <cell r="D67">
            <v>69573.8</v>
          </cell>
          <cell r="E67">
            <v>69573.8</v>
          </cell>
          <cell r="F67">
            <v>0</v>
          </cell>
          <cell r="G67">
            <v>66641.333333333328</v>
          </cell>
          <cell r="H67">
            <v>59482.866666666669</v>
          </cell>
          <cell r="I67">
            <v>58610.284666666666</v>
          </cell>
          <cell r="J67">
            <v>872.58199999999999</v>
          </cell>
          <cell r="K67">
            <v>872.58199999999999</v>
          </cell>
          <cell r="L67">
            <v>0</v>
          </cell>
          <cell r="M67">
            <v>7158.4666666666662</v>
          </cell>
          <cell r="N67">
            <v>55385.033333333333</v>
          </cell>
          <cell r="O67">
            <v>156157.1208121666</v>
          </cell>
          <cell r="P67">
            <v>261435.78747883331</v>
          </cell>
          <cell r="Q67">
            <v>136006.78747883331</v>
          </cell>
          <cell r="R67">
            <v>136006.78747883331</v>
          </cell>
          <cell r="S67">
            <v>202648.1208121666</v>
          </cell>
          <cell r="T67">
            <v>111973.53333333333</v>
          </cell>
          <cell r="U67">
            <v>101025.13333333333</v>
          </cell>
          <cell r="V67">
            <v>15930.033333333333</v>
          </cell>
          <cell r="W67">
            <v>19048.8</v>
          </cell>
          <cell r="X67">
            <v>15751.466666666667</v>
          </cell>
          <cell r="Y67">
            <v>6857.5666666666666</v>
          </cell>
          <cell r="Z67">
            <v>25666.400000000001</v>
          </cell>
          <cell r="AA67">
            <v>12921.8</v>
          </cell>
          <cell r="AB67">
            <v>4849.0666666666666</v>
          </cell>
          <cell r="AC67">
            <v>10948.4</v>
          </cell>
          <cell r="AD67">
            <v>8109</v>
          </cell>
          <cell r="AE67">
            <v>7100.6</v>
          </cell>
          <cell r="AF67">
            <v>2506.6666666666665</v>
          </cell>
          <cell r="AG67">
            <v>4593.9333333333343</v>
          </cell>
          <cell r="AH67">
            <v>1008.4</v>
          </cell>
          <cell r="AI67">
            <v>5811.0333333333328</v>
          </cell>
          <cell r="AJ67">
            <v>5796.7</v>
          </cell>
          <cell r="AK67">
            <v>4741.166666666667</v>
          </cell>
          <cell r="AL67">
            <v>75.433333333333337</v>
          </cell>
          <cell r="AM67">
            <v>980.09999999999945</v>
          </cell>
          <cell r="AN67">
            <v>14.333333333333334</v>
          </cell>
          <cell r="AO67">
            <v>100511.7951107</v>
          </cell>
          <cell r="AP67">
            <v>73531.720812166677</v>
          </cell>
          <cell r="AQ67">
            <v>66432.98747883334</v>
          </cell>
          <cell r="AR67">
            <v>7098.7333333333336</v>
          </cell>
          <cell r="AS67">
            <v>26980.074298533342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47918.269104417093</v>
          </cell>
        </row>
        <row r="68">
          <cell r="A68">
            <v>39660</v>
          </cell>
          <cell r="B68">
            <v>196228.32258064515</v>
          </cell>
          <cell r="C68">
            <v>139749.83870967739</v>
          </cell>
          <cell r="D68">
            <v>71196.870967741939</v>
          </cell>
          <cell r="E68">
            <v>71196.870967741939</v>
          </cell>
          <cell r="F68">
            <v>0</v>
          </cell>
          <cell r="G68">
            <v>68552.967741935485</v>
          </cell>
          <cell r="H68">
            <v>61473</v>
          </cell>
          <cell r="I68">
            <v>60787.542999999998</v>
          </cell>
          <cell r="J68">
            <v>685.45699999999999</v>
          </cell>
          <cell r="K68">
            <v>685.45699999999999</v>
          </cell>
          <cell r="L68">
            <v>0</v>
          </cell>
          <cell r="M68">
            <v>7079.9677419354839</v>
          </cell>
          <cell r="N68">
            <v>56478.483870967742</v>
          </cell>
          <cell r="O68">
            <v>161220.90110310551</v>
          </cell>
          <cell r="P68">
            <v>267481.06239342812</v>
          </cell>
          <cell r="Q68">
            <v>139323.83658697651</v>
          </cell>
          <cell r="R68">
            <v>139323.83658697651</v>
          </cell>
          <cell r="S68">
            <v>207876.80432891191</v>
          </cell>
          <cell r="T68">
            <v>112912.16129032258</v>
          </cell>
          <cell r="U68">
            <v>101838.06451612903</v>
          </cell>
          <cell r="V68">
            <v>16166.354838709678</v>
          </cell>
          <cell r="W68">
            <v>18906.83870967742</v>
          </cell>
          <cell r="X68">
            <v>16082.387096774193</v>
          </cell>
          <cell r="Y68">
            <v>6974.7419354838712</v>
          </cell>
          <cell r="Z68">
            <v>26046.258064516129</v>
          </cell>
          <cell r="AA68">
            <v>12819.096774193549</v>
          </cell>
          <cell r="AB68">
            <v>4842.3870967741932</v>
          </cell>
          <cell r="AC68">
            <v>11074.096774193549</v>
          </cell>
          <cell r="AD68">
            <v>8220.709677419356</v>
          </cell>
          <cell r="AE68">
            <v>7198.5483870967746</v>
          </cell>
          <cell r="AF68">
            <v>2591.0645161290322</v>
          </cell>
          <cell r="AG68">
            <v>4607.4838709677424</v>
          </cell>
          <cell r="AH68">
            <v>1022.1612903225806</v>
          </cell>
          <cell r="AI68">
            <v>5993.5483870967746</v>
          </cell>
          <cell r="AJ68">
            <v>5930.9354838709678</v>
          </cell>
          <cell r="AK68">
            <v>4849</v>
          </cell>
          <cell r="AL68">
            <v>75.41935483870968</v>
          </cell>
          <cell r="AM68">
            <v>1006.5161290322582</v>
          </cell>
          <cell r="AN68">
            <v>62.612903225806448</v>
          </cell>
          <cell r="AO68">
            <v>100676.37169309289</v>
          </cell>
          <cell r="AP68">
            <v>75142.19142568612</v>
          </cell>
          <cell r="AQ68">
            <v>68126.965619234499</v>
          </cell>
          <cell r="AR68">
            <v>7015.2258064516127</v>
          </cell>
          <cell r="AS68">
            <v>25534.18026740678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47600.360792968633</v>
          </cell>
        </row>
        <row r="69">
          <cell r="A69">
            <v>39691</v>
          </cell>
          <cell r="B69">
            <v>199881.5161290323</v>
          </cell>
          <cell r="C69">
            <v>141480.5161290323</v>
          </cell>
          <cell r="D69">
            <v>70500.225806451606</v>
          </cell>
          <cell r="E69">
            <v>70500.225806451606</v>
          </cell>
          <cell r="F69">
            <v>0</v>
          </cell>
          <cell r="G69">
            <v>70980.290322580651</v>
          </cell>
          <cell r="H69">
            <v>64023.129032258068</v>
          </cell>
          <cell r="I69">
            <v>63432.718032258068</v>
          </cell>
          <cell r="J69">
            <v>590.41099999999994</v>
          </cell>
          <cell r="K69">
            <v>590.41099999999994</v>
          </cell>
          <cell r="L69">
            <v>0</v>
          </cell>
          <cell r="M69">
            <v>6957.1612903225796</v>
          </cell>
          <cell r="N69">
            <v>58401</v>
          </cell>
          <cell r="O69">
            <v>157484.0734495807</v>
          </cell>
          <cell r="P69">
            <v>270154.10570764518</v>
          </cell>
          <cell r="Q69">
            <v>137923.91215925809</v>
          </cell>
          <cell r="R69">
            <v>137923.91215925809</v>
          </cell>
          <cell r="S69">
            <v>208904.20248183879</v>
          </cell>
          <cell r="T69">
            <v>114048</v>
          </cell>
          <cell r="U69">
            <v>103052.54838709677</v>
          </cell>
          <cell r="V69">
            <v>16113.354838709678</v>
          </cell>
          <cell r="W69">
            <v>18983.032258064515</v>
          </cell>
          <cell r="X69">
            <v>16412.83870967742</v>
          </cell>
          <cell r="Y69">
            <v>7141.2580645161288</v>
          </cell>
          <cell r="Z69">
            <v>26358.096774193549</v>
          </cell>
          <cell r="AA69">
            <v>13275.967741935483</v>
          </cell>
          <cell r="AB69">
            <v>4768</v>
          </cell>
          <cell r="AC69">
            <v>10995.451612903225</v>
          </cell>
          <cell r="AD69">
            <v>8479.5483870967728</v>
          </cell>
          <cell r="AE69">
            <v>7434.4516129032254</v>
          </cell>
          <cell r="AF69">
            <v>2694.6129032258063</v>
          </cell>
          <cell r="AG69">
            <v>4739.8387096774186</v>
          </cell>
          <cell r="AH69">
            <v>1045.0967741935483</v>
          </cell>
          <cell r="AI69">
            <v>6114.5806451612907</v>
          </cell>
          <cell r="AJ69">
            <v>6050.8064516129034</v>
          </cell>
          <cell r="AK69">
            <v>4964.0645161290322</v>
          </cell>
          <cell r="AL69">
            <v>79.548387096774192</v>
          </cell>
          <cell r="AM69">
            <v>1007.1935483870971</v>
          </cell>
          <cell r="AN69">
            <v>63.774193548387096</v>
          </cell>
          <cell r="AO69">
            <v>100723.4493890322</v>
          </cell>
          <cell r="AP69">
            <v>74509.137965709699</v>
          </cell>
          <cell r="AQ69">
            <v>67423.686352806428</v>
          </cell>
          <cell r="AR69">
            <v>7085.4516129032254</v>
          </cell>
          <cell r="AS69">
            <v>26214.311423322579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47300.335122215969</v>
          </cell>
        </row>
        <row r="70">
          <cell r="A70">
            <v>39721</v>
          </cell>
          <cell r="B70">
            <v>204179.56666666671</v>
          </cell>
          <cell r="C70">
            <v>143501.06666666671</v>
          </cell>
          <cell r="D70">
            <v>71080.2</v>
          </cell>
          <cell r="E70">
            <v>71080.2</v>
          </cell>
          <cell r="F70">
            <v>0</v>
          </cell>
          <cell r="G70">
            <v>72420.866666666669</v>
          </cell>
          <cell r="H70">
            <v>65514.9</v>
          </cell>
          <cell r="I70">
            <v>65054.012999999999</v>
          </cell>
          <cell r="J70">
            <v>460.887</v>
          </cell>
          <cell r="K70">
            <v>460.887</v>
          </cell>
          <cell r="L70">
            <v>0</v>
          </cell>
          <cell r="M70">
            <v>6905.9666666666662</v>
          </cell>
          <cell r="N70">
            <v>60678.5</v>
          </cell>
          <cell r="O70">
            <v>162809.36392319729</v>
          </cell>
          <cell r="P70">
            <v>274175.93058986397</v>
          </cell>
          <cell r="Q70">
            <v>138348.2972565307</v>
          </cell>
          <cell r="R70">
            <v>138348.2972565307</v>
          </cell>
          <cell r="S70">
            <v>210769.16392319731</v>
          </cell>
          <cell r="T70">
            <v>116076.70000000001</v>
          </cell>
          <cell r="U70">
            <v>105066.53333333334</v>
          </cell>
          <cell r="V70">
            <v>16885.266666666666</v>
          </cell>
          <cell r="W70">
            <v>19276.766666666666</v>
          </cell>
          <cell r="X70">
            <v>16708.400000000001</v>
          </cell>
          <cell r="Y70">
            <v>7244.4666666666662</v>
          </cell>
          <cell r="Z70">
            <v>26767.833333333332</v>
          </cell>
          <cell r="AA70">
            <v>13348.2</v>
          </cell>
          <cell r="AB70">
            <v>4835.6000000000004</v>
          </cell>
          <cell r="AC70">
            <v>11010.166666666666</v>
          </cell>
          <cell r="AD70">
            <v>8595.1666666666679</v>
          </cell>
          <cell r="AE70">
            <v>7588.166666666667</v>
          </cell>
          <cell r="AF70">
            <v>2684.5</v>
          </cell>
          <cell r="AG70">
            <v>4903.666666666667</v>
          </cell>
          <cell r="AH70">
            <v>1007</v>
          </cell>
          <cell r="AI70">
            <v>6171.4</v>
          </cell>
          <cell r="AJ70">
            <v>6121.1333333333332</v>
          </cell>
          <cell r="AK70">
            <v>5019.7</v>
          </cell>
          <cell r="AL70">
            <v>80.5</v>
          </cell>
          <cell r="AM70">
            <v>1020.9333333333334</v>
          </cell>
          <cell r="AN70">
            <v>50.266666666666666</v>
          </cell>
          <cell r="AO70">
            <v>101628.4963268393</v>
          </cell>
          <cell r="AP70">
            <v>74121.197256530664</v>
          </cell>
          <cell r="AQ70">
            <v>67268.097256530673</v>
          </cell>
          <cell r="AR70">
            <v>6853.1</v>
          </cell>
          <cell r="AS70">
            <v>27507.299070308676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47072.251416730214</v>
          </cell>
        </row>
        <row r="71">
          <cell r="A71">
            <v>39752</v>
          </cell>
          <cell r="B71">
            <v>204180.19354838712</v>
          </cell>
          <cell r="C71">
            <v>141720.96774193551</v>
          </cell>
          <cell r="D71">
            <v>70398.225806451606</v>
          </cell>
          <cell r="E71">
            <v>70398.225806451606</v>
          </cell>
          <cell r="F71">
            <v>0</v>
          </cell>
          <cell r="G71">
            <v>71322.741935483864</v>
          </cell>
          <cell r="H71">
            <v>64307.258064516129</v>
          </cell>
          <cell r="I71">
            <v>63928.280064516126</v>
          </cell>
          <cell r="J71">
            <v>378.97800000000001</v>
          </cell>
          <cell r="K71">
            <v>378.97800000000001</v>
          </cell>
          <cell r="L71">
            <v>0</v>
          </cell>
          <cell r="M71">
            <v>7015.4838709677406</v>
          </cell>
          <cell r="N71">
            <v>62459.225806451614</v>
          </cell>
          <cell r="O71">
            <v>162080.5665520645</v>
          </cell>
          <cell r="P71">
            <v>273879.88913270959</v>
          </cell>
          <cell r="Q71">
            <v>137565.88913270971</v>
          </cell>
          <cell r="R71">
            <v>137565.88913270971</v>
          </cell>
          <cell r="S71">
            <v>208888.6310681935</v>
          </cell>
          <cell r="T71">
            <v>118239.51612903226</v>
          </cell>
          <cell r="U71">
            <v>107353.12903225806</v>
          </cell>
          <cell r="V71">
            <v>16724.451612903227</v>
          </cell>
          <cell r="W71">
            <v>20030.709677419356</v>
          </cell>
          <cell r="X71">
            <v>17063.516129032258</v>
          </cell>
          <cell r="Y71">
            <v>7406.8387096774195</v>
          </cell>
          <cell r="Z71">
            <v>27253.354838709678</v>
          </cell>
          <cell r="AA71">
            <v>13992.129032258064</v>
          </cell>
          <cell r="AB71">
            <v>4882.1290322580644</v>
          </cell>
          <cell r="AC71">
            <v>10886.387096774193</v>
          </cell>
          <cell r="AD71">
            <v>8848.8064516129034</v>
          </cell>
          <cell r="AE71">
            <v>7822.8064516129034</v>
          </cell>
          <cell r="AF71">
            <v>2769.8064516129034</v>
          </cell>
          <cell r="AG71">
            <v>5053</v>
          </cell>
          <cell r="AH71">
            <v>1026</v>
          </cell>
          <cell r="AI71">
            <v>6240.6774193548381</v>
          </cell>
          <cell r="AJ71">
            <v>6208.4193548387093</v>
          </cell>
          <cell r="AK71">
            <v>5122.5806451612907</v>
          </cell>
          <cell r="AL71">
            <v>84.645161290322577</v>
          </cell>
          <cell r="AM71">
            <v>1001.193548387096</v>
          </cell>
          <cell r="AN71">
            <v>32.258064516129032</v>
          </cell>
          <cell r="AO71">
            <v>102453.35281453549</v>
          </cell>
          <cell r="AP71">
            <v>74462.985906903195</v>
          </cell>
          <cell r="AQ71">
            <v>67167.663326258044</v>
          </cell>
          <cell r="AR71">
            <v>7295.322580645161</v>
          </cell>
          <cell r="AS71">
            <v>27990.366907632255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46608.325175192149</v>
          </cell>
        </row>
        <row r="72">
          <cell r="A72">
            <v>39782</v>
          </cell>
          <cell r="B72">
            <v>200963.56666666668</v>
          </cell>
          <cell r="C72">
            <v>138528.66666666669</v>
          </cell>
          <cell r="D72">
            <v>69124.7</v>
          </cell>
          <cell r="E72">
            <v>69124.7</v>
          </cell>
          <cell r="F72">
            <v>0</v>
          </cell>
          <cell r="G72">
            <v>69403.966666666674</v>
          </cell>
          <cell r="H72">
            <v>62462.366666666669</v>
          </cell>
          <cell r="I72">
            <v>62101.328666666668</v>
          </cell>
          <cell r="J72">
            <v>361.03800000000001</v>
          </cell>
          <cell r="K72">
            <v>361.03800000000001</v>
          </cell>
          <cell r="L72">
            <v>0</v>
          </cell>
          <cell r="M72">
            <v>6941.6</v>
          </cell>
          <cell r="N72">
            <v>62434.9</v>
          </cell>
          <cell r="O72">
            <v>159484.56087592329</v>
          </cell>
          <cell r="P72">
            <v>270519.06087592337</v>
          </cell>
          <cell r="Q72">
            <v>136047.02754258999</v>
          </cell>
          <cell r="R72">
            <v>136047.02754258999</v>
          </cell>
          <cell r="S72">
            <v>205450.99420925681</v>
          </cell>
          <cell r="T72">
            <v>118577.93333333333</v>
          </cell>
          <cell r="U72">
            <v>107681.73333333334</v>
          </cell>
          <cell r="V72">
            <v>15865.5</v>
          </cell>
          <cell r="W72">
            <v>19994.066666666666</v>
          </cell>
          <cell r="X72">
            <v>17462.666666666668</v>
          </cell>
          <cell r="Y72">
            <v>7569.7</v>
          </cell>
          <cell r="Z72">
            <v>27617.1</v>
          </cell>
          <cell r="AA72">
            <v>14293.066666666668</v>
          </cell>
          <cell r="AB72">
            <v>4879.6333333333332</v>
          </cell>
          <cell r="AC72">
            <v>10896.2</v>
          </cell>
          <cell r="AD72">
            <v>9129.3333333333339</v>
          </cell>
          <cell r="AE72">
            <v>8091.1</v>
          </cell>
          <cell r="AF72">
            <v>3068.3</v>
          </cell>
          <cell r="AG72">
            <v>5022.8</v>
          </cell>
          <cell r="AH72">
            <v>1038.2333333333333</v>
          </cell>
          <cell r="AI72">
            <v>6120.6</v>
          </cell>
          <cell r="AJ72">
            <v>6095.8</v>
          </cell>
          <cell r="AK72">
            <v>5036.3666666666668</v>
          </cell>
          <cell r="AL72">
            <v>75.933333333333337</v>
          </cell>
          <cell r="AM72">
            <v>983.5</v>
          </cell>
          <cell r="AN72">
            <v>24.8</v>
          </cell>
          <cell r="AO72">
            <v>101145.7428325302</v>
          </cell>
          <cell r="AP72">
            <v>74436.560875923358</v>
          </cell>
          <cell r="AQ72">
            <v>66922.327542590006</v>
          </cell>
          <cell r="AR72">
            <v>7514.2333333333336</v>
          </cell>
          <cell r="AS72">
            <v>26709.181956606877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45663.501422217349</v>
          </cell>
        </row>
        <row r="73">
          <cell r="A73">
            <v>39813</v>
          </cell>
          <cell r="B73">
            <v>197273.74193548385</v>
          </cell>
          <cell r="C73">
            <v>135454.6917732674</v>
          </cell>
          <cell r="D73">
            <v>72108.06451612903</v>
          </cell>
          <cell r="E73">
            <v>72108.06451612903</v>
          </cell>
          <cell r="F73">
            <v>0</v>
          </cell>
          <cell r="G73">
            <v>63346.627257138389</v>
          </cell>
          <cell r="H73">
            <v>56152.451612903227</v>
          </cell>
          <cell r="I73">
            <v>55923.580612903228</v>
          </cell>
          <cell r="J73">
            <v>228.87100000000001</v>
          </cell>
          <cell r="K73">
            <v>228.87100000000001</v>
          </cell>
          <cell r="L73">
            <v>0</v>
          </cell>
          <cell r="M73">
            <v>7194.1756442351616</v>
          </cell>
          <cell r="N73">
            <v>61819.050162216452</v>
          </cell>
          <cell r="O73">
            <v>173198.27404346681</v>
          </cell>
          <cell r="P73">
            <v>270986.14501120872</v>
          </cell>
          <cell r="Q73">
            <v>143004.9514628216</v>
          </cell>
          <cell r="R73">
            <v>143004.9514628216</v>
          </cell>
          <cell r="S73">
            <v>206351.57871996</v>
          </cell>
          <cell r="T73">
            <v>119039.87096774192</v>
          </cell>
          <cell r="U73">
            <v>108136.19354838709</v>
          </cell>
          <cell r="V73">
            <v>15735.354838709678</v>
          </cell>
          <cell r="W73">
            <v>19516.612903225807</v>
          </cell>
          <cell r="X73">
            <v>17930.870967741936</v>
          </cell>
          <cell r="Y73">
            <v>7609.7741935483873</v>
          </cell>
          <cell r="Z73">
            <v>27668.451612903227</v>
          </cell>
          <cell r="AA73">
            <v>14711.677419354839</v>
          </cell>
          <cell r="AB73">
            <v>4963.4516129032254</v>
          </cell>
          <cell r="AC73">
            <v>10903.677419354839</v>
          </cell>
          <cell r="AD73">
            <v>9345.8709677419356</v>
          </cell>
          <cell r="AE73">
            <v>7927.5806451612907</v>
          </cell>
          <cell r="AF73">
            <v>2900.516129032258</v>
          </cell>
          <cell r="AG73">
            <v>5027.0645161290322</v>
          </cell>
          <cell r="AH73">
            <v>1418.2903225806451</v>
          </cell>
          <cell r="AI73">
            <v>5972.8064516129025</v>
          </cell>
          <cell r="AJ73">
            <v>5957.322580645161</v>
          </cell>
          <cell r="AK73">
            <v>4898.3870967741932</v>
          </cell>
          <cell r="AL73">
            <v>73.451612903225808</v>
          </cell>
          <cell r="AM73">
            <v>985.48387096774195</v>
          </cell>
          <cell r="AN73">
            <v>15.483870967741936</v>
          </cell>
          <cell r="AO73">
            <v>106438.70558727581</v>
          </cell>
          <cell r="AP73">
            <v>80246.919204757098</v>
          </cell>
          <cell r="AQ73">
            <v>70896.886946692568</v>
          </cell>
          <cell r="AR73">
            <v>9350.032258064517</v>
          </cell>
          <cell r="AS73">
            <v>26191.786382518716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46198.464879560677</v>
          </cell>
        </row>
        <row r="74">
          <cell r="A74">
            <v>39844</v>
          </cell>
          <cell r="B74">
            <v>199404.96774193551</v>
          </cell>
          <cell r="C74">
            <v>136965.12903225809</v>
          </cell>
          <cell r="D74">
            <v>73837.483870967742</v>
          </cell>
          <cell r="E74">
            <v>73837.483870967742</v>
          </cell>
          <cell r="F74">
            <v>0</v>
          </cell>
          <cell r="G74">
            <v>63127.645161290318</v>
          </cell>
          <cell r="H74">
            <v>56372.967741935478</v>
          </cell>
          <cell r="I74">
            <v>56243.343741935474</v>
          </cell>
          <cell r="J74">
            <v>129.624</v>
          </cell>
          <cell r="K74">
            <v>129.624</v>
          </cell>
          <cell r="L74">
            <v>0</v>
          </cell>
          <cell r="M74">
            <v>6754.677419354839</v>
          </cell>
          <cell r="N74">
            <v>62439.838709677417</v>
          </cell>
          <cell r="O74">
            <v>178345.39005433221</v>
          </cell>
          <cell r="P74">
            <v>274608.45457046141</v>
          </cell>
          <cell r="Q74">
            <v>146138.84166723551</v>
          </cell>
          <cell r="R74">
            <v>146138.84166723551</v>
          </cell>
          <cell r="S74">
            <v>209266.48682852581</v>
          </cell>
          <cell r="T74">
            <v>119127.70967741936</v>
          </cell>
          <cell r="U74">
            <v>108177.25806451614</v>
          </cell>
          <cell r="V74">
            <v>15851.225806451614</v>
          </cell>
          <cell r="W74">
            <v>18871.580645161292</v>
          </cell>
          <cell r="X74">
            <v>18111.548387096773</v>
          </cell>
          <cell r="Y74">
            <v>7476.1612903225805</v>
          </cell>
          <cell r="Z74">
            <v>27610.225806451614</v>
          </cell>
          <cell r="AA74">
            <v>15200.258064516129</v>
          </cell>
          <cell r="AB74">
            <v>5056.2580645161288</v>
          </cell>
          <cell r="AC74">
            <v>10950.451612903225</v>
          </cell>
          <cell r="AD74">
            <v>9646.7096774193542</v>
          </cell>
          <cell r="AE74">
            <v>8052.1612903225805</v>
          </cell>
          <cell r="AF74">
            <v>2855.516129032258</v>
          </cell>
          <cell r="AG74">
            <v>5196.645161290322</v>
          </cell>
          <cell r="AH74">
            <v>1594.5483870967741</v>
          </cell>
          <cell r="AI74">
            <v>5854.9677419354839</v>
          </cell>
          <cell r="AJ74">
            <v>5846.2580645161288</v>
          </cell>
          <cell r="AK74">
            <v>4792.4838709677415</v>
          </cell>
          <cell r="AL74">
            <v>85.41935483870968</v>
          </cell>
          <cell r="AM74">
            <v>968.35483870967767</v>
          </cell>
          <cell r="AN74">
            <v>8.7096774193548381</v>
          </cell>
          <cell r="AO74">
            <v>105120.7833646509</v>
          </cell>
          <cell r="AP74">
            <v>80919.228764009677</v>
          </cell>
          <cell r="AQ74">
            <v>72301.357796267737</v>
          </cell>
          <cell r="AR74">
            <v>8617.8709677419356</v>
          </cell>
          <cell r="AS74">
            <v>24201.554923221938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46789.489596792053</v>
          </cell>
        </row>
        <row r="75">
          <cell r="A75">
            <v>39872</v>
          </cell>
          <cell r="B75">
            <v>199049.00000000003</v>
          </cell>
          <cell r="C75">
            <v>139362.1428571429</v>
          </cell>
          <cell r="D75">
            <v>73503.28571428571</v>
          </cell>
          <cell r="E75">
            <v>73503.28571428571</v>
          </cell>
          <cell r="F75">
            <v>0</v>
          </cell>
          <cell r="G75">
            <v>65858.85714285713</v>
          </cell>
          <cell r="H75">
            <v>59099.607142857138</v>
          </cell>
          <cell r="I75">
            <v>58996.087142857141</v>
          </cell>
          <cell r="J75">
            <v>103.52</v>
          </cell>
          <cell r="K75">
            <v>103.52</v>
          </cell>
          <cell r="L75">
            <v>0</v>
          </cell>
          <cell r="M75">
            <v>6759.25</v>
          </cell>
          <cell r="N75">
            <v>59686.857142857138</v>
          </cell>
          <cell r="O75">
            <v>171690.45557963639</v>
          </cell>
          <cell r="P75">
            <v>272552.34843677923</v>
          </cell>
          <cell r="Q75">
            <v>144422.09843677931</v>
          </cell>
          <cell r="R75">
            <v>144422.09843677931</v>
          </cell>
          <cell r="S75">
            <v>210280.95557963639</v>
          </cell>
          <cell r="T75">
            <v>117325.60714285714</v>
          </cell>
          <cell r="U75">
            <v>107868.53571428571</v>
          </cell>
          <cell r="V75">
            <v>16352.035714285714</v>
          </cell>
          <cell r="W75">
            <v>18479.642857142859</v>
          </cell>
          <cell r="X75">
            <v>18156.785714285714</v>
          </cell>
          <cell r="Y75">
            <v>7399.5</v>
          </cell>
          <cell r="Z75">
            <v>27620.25</v>
          </cell>
          <cell r="AA75">
            <v>14867.642857142857</v>
          </cell>
          <cell r="AB75">
            <v>4992.6785714285716</v>
          </cell>
          <cell r="AC75">
            <v>9457.0714285714294</v>
          </cell>
          <cell r="AD75">
            <v>9899.8214285714275</v>
          </cell>
          <cell r="AE75">
            <v>8279.6785714285706</v>
          </cell>
          <cell r="AF75">
            <v>2945.25</v>
          </cell>
          <cell r="AG75">
            <v>5334.4285714285706</v>
          </cell>
          <cell r="AH75">
            <v>1620.1428571428571</v>
          </cell>
          <cell r="AI75">
            <v>5994.9642857142853</v>
          </cell>
          <cell r="AJ75">
            <v>5987.1428571428569</v>
          </cell>
          <cell r="AK75">
            <v>4885.6785714285716</v>
          </cell>
          <cell r="AL75">
            <v>104.21428571428571</v>
          </cell>
          <cell r="AM75">
            <v>997.24999999999966</v>
          </cell>
          <cell r="AN75">
            <v>7.8214285714285712</v>
          </cell>
          <cell r="AO75">
            <v>102739.8184057093</v>
          </cell>
          <cell r="AP75">
            <v>79053.277008207864</v>
          </cell>
          <cell r="AQ75">
            <v>70918.812722493574</v>
          </cell>
          <cell r="AR75">
            <v>8134.4642857142853</v>
          </cell>
          <cell r="AS75">
            <v>23686.541397501427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47058.059515332301</v>
          </cell>
        </row>
        <row r="76">
          <cell r="A76">
            <v>39903</v>
          </cell>
          <cell r="B76">
            <v>197680.61290322585</v>
          </cell>
          <cell r="C76">
            <v>137242.935483871</v>
          </cell>
          <cell r="D76">
            <v>71215.677419354834</v>
          </cell>
          <cell r="E76">
            <v>71215.677419354834</v>
          </cell>
          <cell r="F76">
            <v>0</v>
          </cell>
          <cell r="G76">
            <v>66027.258064516122</v>
          </cell>
          <cell r="H76">
            <v>59282.322580645159</v>
          </cell>
          <cell r="I76">
            <v>59196.397580645156</v>
          </cell>
          <cell r="J76">
            <v>85.924999999999997</v>
          </cell>
          <cell r="K76">
            <v>85.924999999999997</v>
          </cell>
          <cell r="L76">
            <v>0</v>
          </cell>
          <cell r="M76">
            <v>6744.9354838709678</v>
          </cell>
          <cell r="N76">
            <v>60437.677419354841</v>
          </cell>
          <cell r="O76">
            <v>167424.1447373952</v>
          </cell>
          <cell r="P76">
            <v>269341.62860836281</v>
          </cell>
          <cell r="Q76">
            <v>140253.6931244919</v>
          </cell>
          <cell r="R76">
            <v>140253.6931244919</v>
          </cell>
          <cell r="S76">
            <v>206280.95118900799</v>
          </cell>
          <cell r="T76">
            <v>117973</v>
          </cell>
          <cell r="U76">
            <v>108593.54838709677</v>
          </cell>
          <cell r="V76">
            <v>16656.903225806451</v>
          </cell>
          <cell r="W76">
            <v>19139.774193548386</v>
          </cell>
          <cell r="X76">
            <v>18159.774193548386</v>
          </cell>
          <cell r="Y76">
            <v>7204.6451612903229</v>
          </cell>
          <cell r="Z76">
            <v>27658.774193548386</v>
          </cell>
          <cell r="AA76">
            <v>14682.451612903225</v>
          </cell>
          <cell r="AB76">
            <v>5091.2258064516127</v>
          </cell>
          <cell r="AC76">
            <v>9379.4516129032254</v>
          </cell>
          <cell r="AD76">
            <v>10554.58064516129</v>
          </cell>
          <cell r="AE76">
            <v>8786.1290322580644</v>
          </cell>
          <cell r="AF76">
            <v>3125</v>
          </cell>
          <cell r="AG76">
            <v>5661.1290322580644</v>
          </cell>
          <cell r="AH76">
            <v>1768.4516129032259</v>
          </cell>
          <cell r="AI76">
            <v>6065.3870967741941</v>
          </cell>
          <cell r="AJ76">
            <v>6058.6129032258068</v>
          </cell>
          <cell r="AK76">
            <v>4933</v>
          </cell>
          <cell r="AL76">
            <v>96.806451612903231</v>
          </cell>
          <cell r="AM76">
            <v>1028.8064516129036</v>
          </cell>
          <cell r="AN76">
            <v>6.774193548387097</v>
          </cell>
          <cell r="AO76">
            <v>101347.50227033161</v>
          </cell>
          <cell r="AP76">
            <v>77189.531834169364</v>
          </cell>
          <cell r="AQ76">
            <v>69038.015705137077</v>
          </cell>
          <cell r="AR76">
            <v>8151.5161290322585</v>
          </cell>
          <cell r="AS76">
            <v>24157.970436162253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46933.543341783734</v>
          </cell>
        </row>
        <row r="77">
          <cell r="A77">
            <v>39933</v>
          </cell>
          <cell r="B77">
            <v>196306.26666666666</v>
          </cell>
          <cell r="C77">
            <v>136941.79999999999</v>
          </cell>
          <cell r="D77">
            <v>72145.100000000006</v>
          </cell>
          <cell r="E77">
            <v>72145.100000000006</v>
          </cell>
          <cell r="F77">
            <v>0</v>
          </cell>
          <cell r="G77">
            <v>64796.7</v>
          </cell>
          <cell r="H77">
            <v>57847.433333333327</v>
          </cell>
          <cell r="I77">
            <v>57780.982333333326</v>
          </cell>
          <cell r="J77">
            <v>66.450999999999993</v>
          </cell>
          <cell r="K77">
            <v>66.450999999999993</v>
          </cell>
          <cell r="L77">
            <v>0</v>
          </cell>
          <cell r="M77">
            <v>6949.2666666666664</v>
          </cell>
          <cell r="N77">
            <v>59364.466666666667</v>
          </cell>
          <cell r="O77">
            <v>166267.9869434</v>
          </cell>
          <cell r="P77">
            <v>266806.4869434</v>
          </cell>
          <cell r="Q77">
            <v>139913.6202767333</v>
          </cell>
          <cell r="R77">
            <v>139913.6202767333</v>
          </cell>
          <cell r="S77">
            <v>204710.32027673331</v>
          </cell>
          <cell r="T77">
            <v>118954.53333333333</v>
          </cell>
          <cell r="U77">
            <v>109377.33333333333</v>
          </cell>
          <cell r="V77">
            <v>16729.066666666666</v>
          </cell>
          <cell r="W77">
            <v>19518.266666666666</v>
          </cell>
          <cell r="X77">
            <v>18128.8</v>
          </cell>
          <cell r="Y77">
            <v>7122.333333333333</v>
          </cell>
          <cell r="Z77">
            <v>27867.066666666666</v>
          </cell>
          <cell r="AA77">
            <v>14926.3</v>
          </cell>
          <cell r="AB77">
            <v>5085.5</v>
          </cell>
          <cell r="AC77">
            <v>9577.2000000000007</v>
          </cell>
          <cell r="AD77">
            <v>11155.5</v>
          </cell>
          <cell r="AE77">
            <v>9163.4333333333325</v>
          </cell>
          <cell r="AF77">
            <v>3261.2</v>
          </cell>
          <cell r="AG77">
            <v>5902.2333333333327</v>
          </cell>
          <cell r="AH77">
            <v>1992.0666666666666</v>
          </cell>
          <cell r="AI77">
            <v>5933.8666666666668</v>
          </cell>
          <cell r="AJ77">
            <v>5928.1333333333332</v>
          </cell>
          <cell r="AK77">
            <v>4749.7666666666664</v>
          </cell>
          <cell r="AL77">
            <v>92.766666666666666</v>
          </cell>
          <cell r="AM77">
            <v>1085.6000000000001</v>
          </cell>
          <cell r="AN77">
            <v>5.7333333333333334</v>
          </cell>
          <cell r="AO77">
            <v>99835.142458050032</v>
          </cell>
          <cell r="AP77">
            <v>76423.353610066668</v>
          </cell>
          <cell r="AQ77">
            <v>67768.520276733325</v>
          </cell>
          <cell r="AR77">
            <v>8654.8333333333339</v>
          </cell>
          <cell r="AS77">
            <v>23411.788847983331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46268.295358574273</v>
          </cell>
        </row>
        <row r="78">
          <cell r="A78">
            <v>39964</v>
          </cell>
          <cell r="B78">
            <v>199500.12903225803</v>
          </cell>
          <cell r="C78">
            <v>137644.87096774191</v>
          </cell>
          <cell r="D78">
            <v>72600.225806451606</v>
          </cell>
          <cell r="E78">
            <v>72600.225806451606</v>
          </cell>
          <cell r="F78">
            <v>0</v>
          </cell>
          <cell r="G78">
            <v>65044.645161290326</v>
          </cell>
          <cell r="H78">
            <v>57885.161290322583</v>
          </cell>
          <cell r="I78">
            <v>57838.510290322585</v>
          </cell>
          <cell r="J78">
            <v>46.651000000000003</v>
          </cell>
          <cell r="K78">
            <v>46.651000000000003</v>
          </cell>
          <cell r="L78">
            <v>0</v>
          </cell>
          <cell r="M78">
            <v>7159.4838709677406</v>
          </cell>
          <cell r="N78">
            <v>61855.258064516129</v>
          </cell>
          <cell r="O78">
            <v>168838.09197312899</v>
          </cell>
          <cell r="P78">
            <v>271032.41455377417</v>
          </cell>
          <cell r="Q78">
            <v>141240.70487635481</v>
          </cell>
          <cell r="R78">
            <v>141240.70487635481</v>
          </cell>
          <cell r="S78">
            <v>206285.35003764511</v>
          </cell>
          <cell r="T78">
            <v>120745.87096774194</v>
          </cell>
          <cell r="U78">
            <v>110124.6129032258</v>
          </cell>
          <cell r="V78">
            <v>17407.193548387098</v>
          </cell>
          <cell r="W78">
            <v>19390.677419354837</v>
          </cell>
          <cell r="X78">
            <v>18088.032258064515</v>
          </cell>
          <cell r="Y78">
            <v>7031.0322580645161</v>
          </cell>
          <cell r="Z78">
            <v>27964.129032258064</v>
          </cell>
          <cell r="AA78">
            <v>15187.032258064517</v>
          </cell>
          <cell r="AB78">
            <v>5056.5161290322585</v>
          </cell>
          <cell r="AC78">
            <v>10621.258064516129</v>
          </cell>
          <cell r="AD78">
            <v>11590.774193548386</v>
          </cell>
          <cell r="AE78">
            <v>9358.7419354838712</v>
          </cell>
          <cell r="AF78">
            <v>3402.6451612903224</v>
          </cell>
          <cell r="AG78">
            <v>5956.0967741935492</v>
          </cell>
          <cell r="AH78">
            <v>2232.0322580645161</v>
          </cell>
          <cell r="AI78">
            <v>6057.0967741935483</v>
          </cell>
          <cell r="AJ78">
            <v>6051.8387096774195</v>
          </cell>
          <cell r="AK78">
            <v>4767.2580645161288</v>
          </cell>
          <cell r="AL78">
            <v>90.870967741935488</v>
          </cell>
          <cell r="AM78">
            <v>1193.7096774193551</v>
          </cell>
          <cell r="AN78">
            <v>5.258064516129032</v>
          </cell>
          <cell r="AO78">
            <v>100740.60675209999</v>
          </cell>
          <cell r="AP78">
            <v>76859.124231193535</v>
          </cell>
          <cell r="AQ78">
            <v>68640.479069903216</v>
          </cell>
          <cell r="AR78">
            <v>8218.645161290322</v>
          </cell>
          <cell r="AS78">
            <v>23881.482520906451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46556.295234433455</v>
          </cell>
        </row>
        <row r="79">
          <cell r="A79">
            <v>39994</v>
          </cell>
          <cell r="B79">
            <v>200607.66666666669</v>
          </cell>
          <cell r="C79">
            <v>138587.66666666669</v>
          </cell>
          <cell r="D79">
            <v>74653.866666666669</v>
          </cell>
          <cell r="E79">
            <v>74653.866666666669</v>
          </cell>
          <cell r="F79">
            <v>0</v>
          </cell>
          <cell r="G79">
            <v>63933.799999999988</v>
          </cell>
          <cell r="H79">
            <v>56823.166666666657</v>
          </cell>
          <cell r="I79">
            <v>56784.423666666655</v>
          </cell>
          <cell r="J79">
            <v>38.743000000000002</v>
          </cell>
          <cell r="K79">
            <v>38.743000000000002</v>
          </cell>
          <cell r="L79">
            <v>0</v>
          </cell>
          <cell r="M79">
            <v>7110.6333333333332</v>
          </cell>
          <cell r="N79">
            <v>62020</v>
          </cell>
          <cell r="O79">
            <v>175152.3941540239</v>
          </cell>
          <cell r="P79">
            <v>274816.16082069062</v>
          </cell>
          <cell r="Q79">
            <v>145643.16082069059</v>
          </cell>
          <cell r="R79">
            <v>145643.16082069059</v>
          </cell>
          <cell r="S79">
            <v>209576.96082069061</v>
          </cell>
          <cell r="T79">
            <v>122524.56666666667</v>
          </cell>
          <cell r="U79">
            <v>111393.73333333334</v>
          </cell>
          <cell r="V79">
            <v>18038.366666666665</v>
          </cell>
          <cell r="W79">
            <v>19618.3</v>
          </cell>
          <cell r="X79">
            <v>18058.766666666666</v>
          </cell>
          <cell r="Y79">
            <v>6969.6</v>
          </cell>
          <cell r="Z79">
            <v>27945.066666666666</v>
          </cell>
          <cell r="AA79">
            <v>15166.8</v>
          </cell>
          <cell r="AB79">
            <v>5596.833333333333</v>
          </cell>
          <cell r="AC79">
            <v>11130.833333333334</v>
          </cell>
          <cell r="AD79">
            <v>11601.566666666666</v>
          </cell>
          <cell r="AE79">
            <v>9437.5</v>
          </cell>
          <cell r="AF79">
            <v>3503.8333333333335</v>
          </cell>
          <cell r="AG79">
            <v>5933.6666666666661</v>
          </cell>
          <cell r="AH79">
            <v>2164.0666666666666</v>
          </cell>
          <cell r="AI79">
            <v>6023.9333333333334</v>
          </cell>
          <cell r="AJ79">
            <v>6019.2</v>
          </cell>
          <cell r="AK79">
            <v>4720.5</v>
          </cell>
          <cell r="AL79">
            <v>90.266666666666666</v>
          </cell>
          <cell r="AM79">
            <v>1208.4333333333332</v>
          </cell>
          <cell r="AN79">
            <v>4.7333333333333334</v>
          </cell>
          <cell r="AO79">
            <v>103651.96738785801</v>
          </cell>
          <cell r="AP79">
            <v>79526.327487357339</v>
          </cell>
          <cell r="AQ79">
            <v>70989.294154023984</v>
          </cell>
          <cell r="AR79">
            <v>8537.0333333333328</v>
          </cell>
          <cell r="AS79">
            <v>24125.639900500657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46385.280436286434</v>
          </cell>
        </row>
        <row r="80">
          <cell r="A80">
            <v>40025</v>
          </cell>
          <cell r="B80">
            <v>197779.93548387094</v>
          </cell>
          <cell r="C80">
            <v>138997.87096774191</v>
          </cell>
          <cell r="D80">
            <v>75266.161290322576</v>
          </cell>
          <cell r="E80">
            <v>75266.161290322576</v>
          </cell>
          <cell r="F80">
            <v>0</v>
          </cell>
          <cell r="G80">
            <v>63731.709677419349</v>
          </cell>
          <cell r="H80">
            <v>56669.838709677417</v>
          </cell>
          <cell r="I80">
            <v>56635.879709677414</v>
          </cell>
          <cell r="J80">
            <v>33.959000000000003</v>
          </cell>
          <cell r="K80">
            <v>33.959000000000003</v>
          </cell>
          <cell r="L80">
            <v>0</v>
          </cell>
          <cell r="M80">
            <v>7061.8709677419356</v>
          </cell>
          <cell r="N80">
            <v>58782.06451612903</v>
          </cell>
          <cell r="O80">
            <v>175972.83029029041</v>
          </cell>
          <cell r="P80">
            <v>274794.41093545163</v>
          </cell>
          <cell r="Q80">
            <v>149233.63674190329</v>
          </cell>
          <cell r="R80">
            <v>149233.63674190329</v>
          </cell>
          <cell r="S80">
            <v>212965.3464193226</v>
          </cell>
          <cell r="T80">
            <v>125080.77419354838</v>
          </cell>
          <cell r="U80">
            <v>112561.19354838709</v>
          </cell>
          <cell r="V80">
            <v>18419.032258064515</v>
          </cell>
          <cell r="W80">
            <v>20218.032258064515</v>
          </cell>
          <cell r="X80">
            <v>18034.129032258064</v>
          </cell>
          <cell r="Y80">
            <v>6927.5806451612907</v>
          </cell>
          <cell r="Z80">
            <v>27833.129032258064</v>
          </cell>
          <cell r="AA80">
            <v>15185.064516129032</v>
          </cell>
          <cell r="AB80">
            <v>5944.2258064516127</v>
          </cell>
          <cell r="AC80">
            <v>12519.58064516129</v>
          </cell>
          <cell r="AD80">
            <v>11765.258064516129</v>
          </cell>
          <cell r="AE80">
            <v>9582.967741935483</v>
          </cell>
          <cell r="AF80">
            <v>3598.5806451612902</v>
          </cell>
          <cell r="AG80">
            <v>5984.3870967741932</v>
          </cell>
          <cell r="AH80">
            <v>2182.2903225806454</v>
          </cell>
          <cell r="AI80">
            <v>5764.7096774193551</v>
          </cell>
          <cell r="AJ80">
            <v>5760.9032258064517</v>
          </cell>
          <cell r="AK80">
            <v>4450.7096774193551</v>
          </cell>
          <cell r="AL80">
            <v>90.838709677419359</v>
          </cell>
          <cell r="AM80">
            <v>1219.3548387096773</v>
          </cell>
          <cell r="AN80">
            <v>3.806451612903226</v>
          </cell>
          <cell r="AO80">
            <v>105959.8403030968</v>
          </cell>
          <cell r="AP80">
            <v>82999.056096741944</v>
          </cell>
          <cell r="AQ80">
            <v>73967.475451580642</v>
          </cell>
          <cell r="AR80">
            <v>9031.5806451612898</v>
          </cell>
          <cell r="AS80">
            <v>22960.784206354845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45993.151397890637</v>
          </cell>
        </row>
        <row r="81">
          <cell r="A81">
            <v>40056</v>
          </cell>
          <cell r="B81">
            <v>201144.61290322582</v>
          </cell>
          <cell r="C81">
            <v>140133.19354838709</v>
          </cell>
          <cell r="D81">
            <v>74517.193548387091</v>
          </cell>
          <cell r="E81">
            <v>74517.193548387091</v>
          </cell>
          <cell r="F81">
            <v>0</v>
          </cell>
          <cell r="G81">
            <v>65616</v>
          </cell>
          <cell r="H81">
            <v>58714.612903225803</v>
          </cell>
          <cell r="I81">
            <v>58686.042903225803</v>
          </cell>
          <cell r="J81">
            <v>28.57</v>
          </cell>
          <cell r="K81">
            <v>28.57</v>
          </cell>
          <cell r="L81">
            <v>0</v>
          </cell>
          <cell r="M81">
            <v>6901.3870967741932</v>
          </cell>
          <cell r="N81">
            <v>61011.419354838712</v>
          </cell>
          <cell r="O81">
            <v>175060.55864725809</v>
          </cell>
          <cell r="P81">
            <v>277439.49413112889</v>
          </cell>
          <cell r="Q81">
            <v>147838.365098871</v>
          </cell>
          <cell r="R81">
            <v>147838.365098871</v>
          </cell>
          <cell r="S81">
            <v>213454.36509887091</v>
          </cell>
          <cell r="T81">
            <v>127107.09677419356</v>
          </cell>
          <cell r="U81">
            <v>112744.80645161291</v>
          </cell>
          <cell r="V81">
            <v>18089.774193548386</v>
          </cell>
          <cell r="W81">
            <v>20389.774193548386</v>
          </cell>
          <cell r="X81">
            <v>17880.290322580644</v>
          </cell>
          <cell r="Y81">
            <v>6885.6451612903229</v>
          </cell>
          <cell r="Z81">
            <v>28069.741935483871</v>
          </cell>
          <cell r="AA81">
            <v>15365.645161290322</v>
          </cell>
          <cell r="AB81">
            <v>6063.9354838709678</v>
          </cell>
          <cell r="AC81">
            <v>14362.290322580646</v>
          </cell>
          <cell r="AD81">
            <v>12006.645161290322</v>
          </cell>
          <cell r="AE81">
            <v>9971.8387096774186</v>
          </cell>
          <cell r="AF81">
            <v>3812.483870967742</v>
          </cell>
          <cell r="AG81">
            <v>6159.3548387096762</v>
          </cell>
          <cell r="AH81">
            <v>2034.8064516129032</v>
          </cell>
          <cell r="AI81">
            <v>5498.5806451612907</v>
          </cell>
          <cell r="AJ81">
            <v>5495.5806451612907</v>
          </cell>
          <cell r="AK81">
            <v>4222.8064516129034</v>
          </cell>
          <cell r="AL81">
            <v>91.741935483870961</v>
          </cell>
          <cell r="AM81">
            <v>1181.0322580645163</v>
          </cell>
          <cell r="AN81">
            <v>3</v>
          </cell>
          <cell r="AO81">
            <v>105292.64734512899</v>
          </cell>
          <cell r="AP81">
            <v>82061.816711774183</v>
          </cell>
          <cell r="AQ81">
            <v>73321.171550483879</v>
          </cell>
          <cell r="AR81">
            <v>8740.645161290322</v>
          </cell>
          <cell r="AS81">
            <v>23230.829343032263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45167.576489640138</v>
          </cell>
        </row>
        <row r="82">
          <cell r="A82">
            <v>40086</v>
          </cell>
          <cell r="B82">
            <v>206215.73333333337</v>
          </cell>
          <cell r="C82">
            <v>142270.76666666669</v>
          </cell>
          <cell r="D82">
            <v>75406.133333333331</v>
          </cell>
          <cell r="E82">
            <v>75406.133333333331</v>
          </cell>
          <cell r="F82">
            <v>0</v>
          </cell>
          <cell r="G82">
            <v>66864.633333333331</v>
          </cell>
          <cell r="H82">
            <v>60133.4</v>
          </cell>
          <cell r="I82">
            <v>60111.883000000002</v>
          </cell>
          <cell r="J82">
            <v>21.516999999999999</v>
          </cell>
          <cell r="K82">
            <v>21.516999999999999</v>
          </cell>
          <cell r="L82">
            <v>0</v>
          </cell>
          <cell r="M82">
            <v>6731.2333333333336</v>
          </cell>
          <cell r="N82">
            <v>63944.966666666667</v>
          </cell>
          <cell r="O82">
            <v>178674.12293040601</v>
          </cell>
          <cell r="P82">
            <v>282580.38959707279</v>
          </cell>
          <cell r="Q82">
            <v>148809.28959707261</v>
          </cell>
          <cell r="R82">
            <v>148809.28959707261</v>
          </cell>
          <cell r="S82">
            <v>215673.922930406</v>
          </cell>
          <cell r="T82">
            <v>130021.23333333334</v>
          </cell>
          <cell r="U82">
            <v>113511.56666666667</v>
          </cell>
          <cell r="V82">
            <v>17952.900000000001</v>
          </cell>
          <cell r="W82">
            <v>20644.266666666666</v>
          </cell>
          <cell r="X82">
            <v>17601.966666666667</v>
          </cell>
          <cell r="Y82">
            <v>6978.2333333333336</v>
          </cell>
          <cell r="Z82">
            <v>28532.533333333333</v>
          </cell>
          <cell r="AA82">
            <v>15724.6</v>
          </cell>
          <cell r="AB82">
            <v>6077.0666666666666</v>
          </cell>
          <cell r="AC82">
            <v>16509.666666666668</v>
          </cell>
          <cell r="AD82">
            <v>12203.733333333334</v>
          </cell>
          <cell r="AE82">
            <v>10202.633333333333</v>
          </cell>
          <cell r="AF82">
            <v>3956.0333333333333</v>
          </cell>
          <cell r="AG82">
            <v>6246.6</v>
          </cell>
          <cell r="AH82">
            <v>2001.1</v>
          </cell>
          <cell r="AI82">
            <v>5306.3666666666668</v>
          </cell>
          <cell r="AJ82">
            <v>5303.6333333333332</v>
          </cell>
          <cell r="AK82">
            <v>4021.2666666666669</v>
          </cell>
          <cell r="AL82">
            <v>94.5</v>
          </cell>
          <cell r="AM82">
            <v>1187.8666666666663</v>
          </cell>
          <cell r="AN82">
            <v>2.7333333333333334</v>
          </cell>
          <cell r="AO82">
            <v>106268.0798664913</v>
          </cell>
          <cell r="AP82">
            <v>81783.922930406014</v>
          </cell>
          <cell r="AQ82">
            <v>73403.156263739336</v>
          </cell>
          <cell r="AR82">
            <v>8380.7666666666664</v>
          </cell>
          <cell r="AS82">
            <v>24484.156936085335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47822.721757240244</v>
          </cell>
        </row>
        <row r="83">
          <cell r="A83">
            <v>40117</v>
          </cell>
          <cell r="B83">
            <v>208532.19354838709</v>
          </cell>
          <cell r="C83">
            <v>145201.22580645161</v>
          </cell>
          <cell r="D83">
            <v>76547.967741935485</v>
          </cell>
          <cell r="E83">
            <v>76547.967741935485</v>
          </cell>
          <cell r="F83">
            <v>0</v>
          </cell>
          <cell r="G83">
            <v>68653.258064516136</v>
          </cell>
          <cell r="H83">
            <v>61783.709677419363</v>
          </cell>
          <cell r="I83">
            <v>61763.946677419364</v>
          </cell>
          <cell r="J83">
            <v>19.763000000000002</v>
          </cell>
          <cell r="K83">
            <v>19.763000000000002</v>
          </cell>
          <cell r="L83">
            <v>0</v>
          </cell>
          <cell r="M83">
            <v>6869.5483870967746</v>
          </cell>
          <cell r="N83">
            <v>63330.967741935478</v>
          </cell>
          <cell r="O83">
            <v>179144.07504611899</v>
          </cell>
          <cell r="P83">
            <v>285295.78472353832</v>
          </cell>
          <cell r="Q83">
            <v>150538.23633644159</v>
          </cell>
          <cell r="R83">
            <v>150538.23633644159</v>
          </cell>
          <cell r="S83">
            <v>219191.49440095769</v>
          </cell>
          <cell r="T83">
            <v>131627.67741935485</v>
          </cell>
          <cell r="U83">
            <v>114925.90322580645</v>
          </cell>
          <cell r="V83">
            <v>17317.967741935485</v>
          </cell>
          <cell r="W83">
            <v>21080.806451612902</v>
          </cell>
          <cell r="X83">
            <v>17682.741935483871</v>
          </cell>
          <cell r="Y83">
            <v>6956.1290322580644</v>
          </cell>
          <cell r="Z83">
            <v>29079.064516129034</v>
          </cell>
          <cell r="AA83">
            <v>16589.870967741936</v>
          </cell>
          <cell r="AB83">
            <v>6219.322580645161</v>
          </cell>
          <cell r="AC83">
            <v>16701.774193548386</v>
          </cell>
          <cell r="AD83">
            <v>11784</v>
          </cell>
          <cell r="AE83">
            <v>10131.451612903225</v>
          </cell>
          <cell r="AF83">
            <v>3891.3548387096776</v>
          </cell>
          <cell r="AG83">
            <v>6240.0967741935474</v>
          </cell>
          <cell r="AH83">
            <v>1652.5483870967741</v>
          </cell>
          <cell r="AI83">
            <v>5182.7096774193551</v>
          </cell>
          <cell r="AJ83">
            <v>5180.7096774193551</v>
          </cell>
          <cell r="AK83">
            <v>3902.2580645161293</v>
          </cell>
          <cell r="AL83">
            <v>103.61290322580645</v>
          </cell>
          <cell r="AM83">
            <v>1174.8387096774195</v>
          </cell>
          <cell r="AN83">
            <v>2</v>
          </cell>
          <cell r="AO83">
            <v>107280.0792270113</v>
          </cell>
          <cell r="AP83">
            <v>82776.816981602897</v>
          </cell>
          <cell r="AQ83">
            <v>73990.268594506109</v>
          </cell>
          <cell r="AR83">
            <v>8786.5483870967746</v>
          </cell>
          <cell r="AS83">
            <v>24503.26224540839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48428.552610920036</v>
          </cell>
        </row>
        <row r="84">
          <cell r="A84">
            <v>40147</v>
          </cell>
          <cell r="B84">
            <v>211712.16666666666</v>
          </cell>
          <cell r="C84">
            <v>150044.79999999999</v>
          </cell>
          <cell r="D84">
            <v>78671.633333333331</v>
          </cell>
          <cell r="E84">
            <v>78671.633333333331</v>
          </cell>
          <cell r="F84">
            <v>0</v>
          </cell>
          <cell r="G84">
            <v>71373.166666666672</v>
          </cell>
          <cell r="H84">
            <v>64253.599999999999</v>
          </cell>
          <cell r="I84">
            <v>64235.43</v>
          </cell>
          <cell r="J84">
            <v>18.170000000000002</v>
          </cell>
          <cell r="K84">
            <v>18.170000000000002</v>
          </cell>
          <cell r="L84">
            <v>0</v>
          </cell>
          <cell r="M84">
            <v>7119.5666666666666</v>
          </cell>
          <cell r="N84">
            <v>61667.366666666669</v>
          </cell>
          <cell r="O84">
            <v>180949.45014766589</v>
          </cell>
          <cell r="P84">
            <v>289545.88348099933</v>
          </cell>
          <cell r="Q84">
            <v>153729.65014766599</v>
          </cell>
          <cell r="R84">
            <v>153729.65014766599</v>
          </cell>
          <cell r="S84">
            <v>225102.81681433259</v>
          </cell>
          <cell r="T84">
            <v>133785.63333333333</v>
          </cell>
          <cell r="U84">
            <v>116375.3</v>
          </cell>
          <cell r="V84">
            <v>17117.633333333335</v>
          </cell>
          <cell r="W84">
            <v>21482.799999999999</v>
          </cell>
          <cell r="X84">
            <v>17753.966666666667</v>
          </cell>
          <cell r="Y84">
            <v>7007.833333333333</v>
          </cell>
          <cell r="Z84">
            <v>29604.166666666668</v>
          </cell>
          <cell r="AA84">
            <v>16978.866666666665</v>
          </cell>
          <cell r="AB84">
            <v>6430.0333333333338</v>
          </cell>
          <cell r="AC84">
            <v>17410.333333333332</v>
          </cell>
          <cell r="AD84">
            <v>11599.166666666666</v>
          </cell>
          <cell r="AE84">
            <v>10013.766666666666</v>
          </cell>
          <cell r="AF84">
            <v>3831.1333333333332</v>
          </cell>
          <cell r="AG84">
            <v>6182.6333333333332</v>
          </cell>
          <cell r="AH84">
            <v>1585.4</v>
          </cell>
          <cell r="AI84">
            <v>5164.5666666666666</v>
          </cell>
          <cell r="AJ84">
            <v>5162.5666666666666</v>
          </cell>
          <cell r="AK84">
            <v>3869.8333333333335</v>
          </cell>
          <cell r="AL84">
            <v>100.33333333333333</v>
          </cell>
          <cell r="AM84">
            <v>1192.3999999999999</v>
          </cell>
          <cell r="AN84">
            <v>2</v>
          </cell>
          <cell r="AO84">
            <v>109548.1804910137</v>
          </cell>
          <cell r="AP84">
            <v>84135.583480999339</v>
          </cell>
          <cell r="AQ84">
            <v>75058.016814332659</v>
          </cell>
          <cell r="AR84">
            <v>9077.5666666666675</v>
          </cell>
          <cell r="AS84">
            <v>25412.597010014331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49345.288848615557</v>
          </cell>
        </row>
        <row r="85">
          <cell r="A85">
            <v>40178</v>
          </cell>
          <cell r="B85">
            <v>216730.83870967745</v>
          </cell>
          <cell r="C85">
            <v>155594.3548387097</v>
          </cell>
          <cell r="D85">
            <v>84056.225806451606</v>
          </cell>
          <cell r="E85">
            <v>84056.225806451606</v>
          </cell>
          <cell r="F85">
            <v>0</v>
          </cell>
          <cell r="G85">
            <v>71538.129032258061</v>
          </cell>
          <cell r="H85">
            <v>63818.225806451614</v>
          </cell>
          <cell r="I85">
            <v>63801.710806451614</v>
          </cell>
          <cell r="J85">
            <v>16.515000000000001</v>
          </cell>
          <cell r="K85">
            <v>16.515000000000001</v>
          </cell>
          <cell r="L85">
            <v>0</v>
          </cell>
          <cell r="M85">
            <v>7719.9032258064517</v>
          </cell>
          <cell r="N85">
            <v>61136.483870967742</v>
          </cell>
          <cell r="O85">
            <v>196795.3928314748</v>
          </cell>
          <cell r="P85">
            <v>301443.8121863135</v>
          </cell>
          <cell r="Q85">
            <v>165646.87670244259</v>
          </cell>
          <cell r="R85">
            <v>165646.87670244259</v>
          </cell>
          <cell r="S85">
            <v>237185.00573470059</v>
          </cell>
          <cell r="T85">
            <v>136465.3548387097</v>
          </cell>
          <cell r="U85">
            <v>119127.77419354839</v>
          </cell>
          <cell r="V85">
            <v>17590.741935483871</v>
          </cell>
          <cell r="W85">
            <v>22288.806451612902</v>
          </cell>
          <cell r="X85">
            <v>17740.774193548386</v>
          </cell>
          <cell r="Y85">
            <v>7060.5806451612907</v>
          </cell>
          <cell r="Z85">
            <v>30054.83870967742</v>
          </cell>
          <cell r="AA85">
            <v>17704.967741935485</v>
          </cell>
          <cell r="AB85">
            <v>6687.0645161290322</v>
          </cell>
          <cell r="AC85">
            <v>17337.580645161292</v>
          </cell>
          <cell r="AD85">
            <v>11792.612903225807</v>
          </cell>
          <cell r="AE85">
            <v>10005.935483870968</v>
          </cell>
          <cell r="AF85">
            <v>3858.3870967741937</v>
          </cell>
          <cell r="AG85">
            <v>6147.5483870967746</v>
          </cell>
          <cell r="AH85">
            <v>1786.6774193548388</v>
          </cell>
          <cell r="AI85">
            <v>5236.0645161290322</v>
          </cell>
          <cell r="AJ85">
            <v>5234.0645161290322</v>
          </cell>
          <cell r="AK85">
            <v>3915.4516129032259</v>
          </cell>
          <cell r="AL85">
            <v>100.3225806451613</v>
          </cell>
          <cell r="AM85">
            <v>1218.2903225806451</v>
          </cell>
          <cell r="AN85">
            <v>2</v>
          </cell>
          <cell r="AO85">
            <v>118660.66436494159</v>
          </cell>
          <cell r="AP85">
            <v>92793.005734700666</v>
          </cell>
          <cell r="AQ85">
            <v>81590.65089599097</v>
          </cell>
          <cell r="AR85">
            <v>11202.354838709678</v>
          </cell>
          <cell r="AS85">
            <v>25867.658630240974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48957.739907114388</v>
          </cell>
        </row>
        <row r="86">
          <cell r="A86">
            <v>40209</v>
          </cell>
          <cell r="B86">
            <v>221214.5161290323</v>
          </cell>
          <cell r="C86">
            <v>159004.935483871</v>
          </cell>
          <cell r="D86">
            <v>86605.483870967742</v>
          </cell>
          <cell r="E86">
            <v>86605.483870967742</v>
          </cell>
          <cell r="F86">
            <v>0</v>
          </cell>
          <cell r="G86">
            <v>72399.451612903227</v>
          </cell>
          <cell r="H86">
            <v>64957.451612903227</v>
          </cell>
          <cell r="I86">
            <v>64941.184612903227</v>
          </cell>
          <cell r="J86">
            <v>16.266999999999999</v>
          </cell>
          <cell r="K86">
            <v>16.266999999999999</v>
          </cell>
          <cell r="L86">
            <v>0</v>
          </cell>
          <cell r="M86">
            <v>7442</v>
          </cell>
          <cell r="N86">
            <v>62209.580645161288</v>
          </cell>
          <cell r="O86">
            <v>204136.963774559</v>
          </cell>
          <cell r="P86">
            <v>309003.15732294618</v>
          </cell>
          <cell r="Q86">
            <v>171475.09280681709</v>
          </cell>
          <cell r="R86">
            <v>171475.09280681709</v>
          </cell>
          <cell r="S86">
            <v>243874.5444197203</v>
          </cell>
          <cell r="T86">
            <v>138086.38709677418</v>
          </cell>
          <cell r="U86">
            <v>120596.41935483871</v>
          </cell>
          <cell r="V86">
            <v>16749.451612903227</v>
          </cell>
          <cell r="W86">
            <v>22756.387096774193</v>
          </cell>
          <cell r="X86">
            <v>17756.032258064515</v>
          </cell>
          <cell r="Y86">
            <v>7090.677419354839</v>
          </cell>
          <cell r="Z86">
            <v>30450.419354838708</v>
          </cell>
          <cell r="AA86">
            <v>18682.580645161292</v>
          </cell>
          <cell r="AB86">
            <v>7110.8709677419356</v>
          </cell>
          <cell r="AC86">
            <v>17489.967741935485</v>
          </cell>
          <cell r="AD86">
            <v>11732.967741935485</v>
          </cell>
          <cell r="AE86">
            <v>10086.935483870968</v>
          </cell>
          <cell r="AF86">
            <v>3896.8709677419351</v>
          </cell>
          <cell r="AG86">
            <v>6190.0645161290322</v>
          </cell>
          <cell r="AH86">
            <v>1646.0322580645161</v>
          </cell>
          <cell r="AI86">
            <v>5284.9354838709678</v>
          </cell>
          <cell r="AJ86">
            <v>5282.9354838709678</v>
          </cell>
          <cell r="AK86">
            <v>3937.516129032258</v>
          </cell>
          <cell r="AL86">
            <v>111.83870967741936</v>
          </cell>
          <cell r="AM86">
            <v>1233.5806451612905</v>
          </cell>
          <cell r="AN86">
            <v>2</v>
          </cell>
          <cell r="AO86">
            <v>121667.9897922716</v>
          </cell>
          <cell r="AP86">
            <v>95666.673451978364</v>
          </cell>
          <cell r="AQ86">
            <v>84869.608935849334</v>
          </cell>
          <cell r="AR86">
            <v>10797.064516129032</v>
          </cell>
          <cell r="AS86">
            <v>26001.316340293226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48116.374273403686</v>
          </cell>
        </row>
        <row r="87">
          <cell r="A87">
            <v>40237</v>
          </cell>
          <cell r="B87">
            <v>224298.49999999994</v>
          </cell>
          <cell r="C87">
            <v>158758.82142857139</v>
          </cell>
          <cell r="D87">
            <v>85390.28571428571</v>
          </cell>
          <cell r="E87">
            <v>85390.28571428571</v>
          </cell>
          <cell r="F87">
            <v>0</v>
          </cell>
          <cell r="G87">
            <v>73368.53571428571</v>
          </cell>
          <cell r="H87">
            <v>65951.678571428565</v>
          </cell>
          <cell r="I87">
            <v>65933.610571428566</v>
          </cell>
          <cell r="J87">
            <v>18.068000000000001</v>
          </cell>
          <cell r="K87">
            <v>18.068000000000001</v>
          </cell>
          <cell r="L87">
            <v>0</v>
          </cell>
          <cell r="M87">
            <v>7416.8571428571431</v>
          </cell>
          <cell r="N87">
            <v>65539.678571428565</v>
          </cell>
          <cell r="O87">
            <v>203267.13885446361</v>
          </cell>
          <cell r="P87">
            <v>311123.42456874932</v>
          </cell>
          <cell r="Q87">
            <v>169034.74599732069</v>
          </cell>
          <cell r="R87">
            <v>169034.74599732069</v>
          </cell>
          <cell r="S87">
            <v>242403.28171160651</v>
          </cell>
          <cell r="T87">
            <v>139173.82142857142</v>
          </cell>
          <cell r="U87">
            <v>120702.42857142857</v>
          </cell>
          <cell r="V87">
            <v>16401.25</v>
          </cell>
          <cell r="W87">
            <v>22770.428571428572</v>
          </cell>
          <cell r="X87">
            <v>17839.892857142859</v>
          </cell>
          <cell r="Y87">
            <v>7178.8928571428569</v>
          </cell>
          <cell r="Z87">
            <v>30894.714285714286</v>
          </cell>
          <cell r="AA87">
            <v>18559.035714285714</v>
          </cell>
          <cell r="AB87">
            <v>7058.2142857142853</v>
          </cell>
          <cell r="AC87">
            <v>18471.392857142859</v>
          </cell>
          <cell r="AD87">
            <v>11431.892857142857</v>
          </cell>
          <cell r="AE87">
            <v>10028.964285714286</v>
          </cell>
          <cell r="AF87">
            <v>3939.0357142857142</v>
          </cell>
          <cell r="AG87">
            <v>6089.9285714285725</v>
          </cell>
          <cell r="AH87">
            <v>1402.9285714285713</v>
          </cell>
          <cell r="AI87">
            <v>5452.7142857142853</v>
          </cell>
          <cell r="AJ87">
            <v>5317</v>
          </cell>
          <cell r="AK87">
            <v>3902.6785714285716</v>
          </cell>
          <cell r="AL87">
            <v>130</v>
          </cell>
          <cell r="AM87">
            <v>1284.3214285714284</v>
          </cell>
          <cell r="AN87">
            <v>135.71428571428572</v>
          </cell>
          <cell r="AO87">
            <v>119267.7502799604</v>
          </cell>
          <cell r="AP87">
            <v>93942.353140177875</v>
          </cell>
          <cell r="AQ87">
            <v>83644.46028303502</v>
          </cell>
          <cell r="AR87">
            <v>10297.892857142857</v>
          </cell>
          <cell r="AS87">
            <v>25325.395711211077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47958.770999364519</v>
          </cell>
        </row>
        <row r="88">
          <cell r="A88">
            <v>40268</v>
          </cell>
          <cell r="B88">
            <v>226904.48387096776</v>
          </cell>
          <cell r="C88">
            <v>160051</v>
          </cell>
          <cell r="D88">
            <v>85257.967741935485</v>
          </cell>
          <cell r="E88">
            <v>85257.967741935485</v>
          </cell>
          <cell r="F88">
            <v>0</v>
          </cell>
          <cell r="G88">
            <v>74793.032258064515</v>
          </cell>
          <cell r="H88">
            <v>67246.387096774197</v>
          </cell>
          <cell r="I88">
            <v>67228.54809677419</v>
          </cell>
          <cell r="J88">
            <v>17.838999999999999</v>
          </cell>
          <cell r="K88">
            <v>17.838999999999999</v>
          </cell>
          <cell r="L88">
            <v>0</v>
          </cell>
          <cell r="M88">
            <v>7546.6451612903229</v>
          </cell>
          <cell r="N88">
            <v>66853.483870967742</v>
          </cell>
          <cell r="O88">
            <v>197505.0535259993</v>
          </cell>
          <cell r="P88">
            <v>313056.53739696712</v>
          </cell>
          <cell r="Q88">
            <v>168257.34384858</v>
          </cell>
          <cell r="R88">
            <v>168257.34384858</v>
          </cell>
          <cell r="S88">
            <v>243050.37610664449</v>
          </cell>
          <cell r="T88">
            <v>140942</v>
          </cell>
          <cell r="U88">
            <v>122228.74193548386</v>
          </cell>
          <cell r="V88">
            <v>16427.16129032258</v>
          </cell>
          <cell r="W88">
            <v>23212.129032258064</v>
          </cell>
          <cell r="X88">
            <v>18015.548387096773</v>
          </cell>
          <cell r="Y88">
            <v>7250.3870967741932</v>
          </cell>
          <cell r="Z88">
            <v>31313.419354838708</v>
          </cell>
          <cell r="AA88">
            <v>18873.032258064515</v>
          </cell>
          <cell r="AB88">
            <v>7137.0645161290322</v>
          </cell>
          <cell r="AC88">
            <v>18713.258064516129</v>
          </cell>
          <cell r="AD88">
            <v>11799.741935483871</v>
          </cell>
          <cell r="AE88">
            <v>10149</v>
          </cell>
          <cell r="AF88">
            <v>4051.6129032258063</v>
          </cell>
          <cell r="AG88">
            <v>6097.3870967741932</v>
          </cell>
          <cell r="AH88">
            <v>1650.741935483871</v>
          </cell>
          <cell r="AI88">
            <v>5635.9032258064517</v>
          </cell>
          <cell r="AJ88">
            <v>5478.677419354839</v>
          </cell>
          <cell r="AK88">
            <v>4007.3870967741937</v>
          </cell>
          <cell r="AL88">
            <v>127.41935483870968</v>
          </cell>
          <cell r="AM88">
            <v>1343.8709677419356</v>
          </cell>
          <cell r="AN88">
            <v>157.2258064516129</v>
          </cell>
          <cell r="AO88">
            <v>120223.7131802548</v>
          </cell>
          <cell r="AP88">
            <v>93297.150300192894</v>
          </cell>
          <cell r="AQ88">
            <v>82999.376106644515</v>
          </cell>
          <cell r="AR88">
            <v>10297.774193548386</v>
          </cell>
          <cell r="AS88">
            <v>26926.563847803867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47681.92159477713</v>
          </cell>
        </row>
        <row r="89">
          <cell r="A89">
            <v>40298</v>
          </cell>
          <cell r="B89">
            <v>233236.23333333337</v>
          </cell>
          <cell r="C89">
            <v>164019.4666666667</v>
          </cell>
          <cell r="D89">
            <v>87648.1</v>
          </cell>
          <cell r="E89">
            <v>87648.1</v>
          </cell>
          <cell r="F89">
            <v>0</v>
          </cell>
          <cell r="G89">
            <v>76371.366666666669</v>
          </cell>
          <cell r="H89">
            <v>68569.5</v>
          </cell>
          <cell r="I89">
            <v>68551.934999999998</v>
          </cell>
          <cell r="J89">
            <v>17.565000000000001</v>
          </cell>
          <cell r="K89">
            <v>17.565000000000001</v>
          </cell>
          <cell r="L89">
            <v>0</v>
          </cell>
          <cell r="M89">
            <v>7801.8666666666668</v>
          </cell>
          <cell r="N89">
            <v>69216.766666666663</v>
          </cell>
          <cell r="O89">
            <v>199218.57356250871</v>
          </cell>
          <cell r="P89">
            <v>318798.57356250862</v>
          </cell>
          <cell r="Q89">
            <v>170038.67356250869</v>
          </cell>
          <cell r="R89">
            <v>170038.67356250869</v>
          </cell>
          <cell r="S89">
            <v>246410.04022917541</v>
          </cell>
          <cell r="T89">
            <v>144635.93333333335</v>
          </cell>
          <cell r="U89">
            <v>125955.23333333334</v>
          </cell>
          <cell r="V89">
            <v>17265.766666666666</v>
          </cell>
          <cell r="W89">
            <v>24172.9</v>
          </cell>
          <cell r="X89">
            <v>18160.166666666668</v>
          </cell>
          <cell r="Y89">
            <v>7379.3</v>
          </cell>
          <cell r="Z89">
            <v>32011.3</v>
          </cell>
          <cell r="AA89">
            <v>19687.033333333333</v>
          </cell>
          <cell r="AB89">
            <v>7278.7666666666664</v>
          </cell>
          <cell r="AC89">
            <v>18680.7</v>
          </cell>
          <cell r="AD89">
            <v>15387.199999999999</v>
          </cell>
          <cell r="AE89">
            <v>10291.799999999999</v>
          </cell>
          <cell r="AF89">
            <v>4160.3666666666668</v>
          </cell>
          <cell r="AG89">
            <v>6131.4333333333325</v>
          </cell>
          <cell r="AH89">
            <v>5095.3999999999996</v>
          </cell>
          <cell r="AI89">
            <v>5865.5666666666666</v>
          </cell>
          <cell r="AJ89">
            <v>5708.5666666666666</v>
          </cell>
          <cell r="AK89">
            <v>4199.9333333333334</v>
          </cell>
          <cell r="AL89">
            <v>120.13333333333334</v>
          </cell>
          <cell r="AM89">
            <v>1388.4999999999998</v>
          </cell>
          <cell r="AN89">
            <v>157</v>
          </cell>
          <cell r="AO89">
            <v>120495.94374065071</v>
          </cell>
          <cell r="AP89">
            <v>92744.273562508664</v>
          </cell>
          <cell r="AQ89">
            <v>82390.573562508653</v>
          </cell>
          <cell r="AR89">
            <v>10353.700000000001</v>
          </cell>
          <cell r="AS89">
            <v>27751.669844808675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47551.804170160867</v>
          </cell>
        </row>
        <row r="90">
          <cell r="A90">
            <v>40329</v>
          </cell>
          <cell r="B90">
            <v>242170.77419354836</v>
          </cell>
          <cell r="C90">
            <v>166420.19354838709</v>
          </cell>
          <cell r="D90">
            <v>89572.516129032258</v>
          </cell>
          <cell r="E90">
            <v>89572.516129032258</v>
          </cell>
          <cell r="F90">
            <v>0</v>
          </cell>
          <cell r="G90">
            <v>76847.677419354834</v>
          </cell>
          <cell r="H90">
            <v>68881.483870967742</v>
          </cell>
          <cell r="I90">
            <v>68865.216870967735</v>
          </cell>
          <cell r="J90">
            <v>16.266999999999999</v>
          </cell>
          <cell r="K90">
            <v>16.266999999999999</v>
          </cell>
          <cell r="L90">
            <v>0</v>
          </cell>
          <cell r="M90">
            <v>7966.1935483870966</v>
          </cell>
          <cell r="N90">
            <v>75750.580645161288</v>
          </cell>
          <cell r="O90">
            <v>201074.7124558574</v>
          </cell>
          <cell r="P90">
            <v>329439.71245585743</v>
          </cell>
          <cell r="Q90">
            <v>173642.71245585749</v>
          </cell>
          <cell r="R90">
            <v>173642.71245585749</v>
          </cell>
          <cell r="S90">
            <v>250490.38987521219</v>
          </cell>
          <cell r="T90">
            <v>148729.51612903224</v>
          </cell>
          <cell r="U90">
            <v>130228</v>
          </cell>
          <cell r="V90">
            <v>19002.451612903227</v>
          </cell>
          <cell r="W90">
            <v>24822.83870967742</v>
          </cell>
          <cell r="X90">
            <v>18253.612903225807</v>
          </cell>
          <cell r="Y90">
            <v>7522</v>
          </cell>
          <cell r="Z90">
            <v>32693.225806451614</v>
          </cell>
          <cell r="AA90">
            <v>20364.16129032258</v>
          </cell>
          <cell r="AB90">
            <v>7569.7096774193551</v>
          </cell>
          <cell r="AC90">
            <v>18501.516129032258</v>
          </cell>
          <cell r="AD90">
            <v>16178.258064516129</v>
          </cell>
          <cell r="AE90">
            <v>10535.806451612903</v>
          </cell>
          <cell r="AF90">
            <v>4326.4516129032263</v>
          </cell>
          <cell r="AG90">
            <v>6209.3548387096771</v>
          </cell>
          <cell r="AH90">
            <v>5642.4516129032254</v>
          </cell>
          <cell r="AI90">
            <v>5988.0645161290322</v>
          </cell>
          <cell r="AJ90">
            <v>5831.0645161290322</v>
          </cell>
          <cell r="AK90">
            <v>4319.6129032258068</v>
          </cell>
          <cell r="AL90">
            <v>117.93548387096774</v>
          </cell>
          <cell r="AM90">
            <v>1393.5161290322576</v>
          </cell>
          <cell r="AN90">
            <v>157</v>
          </cell>
          <cell r="AO90">
            <v>123553.8923410329</v>
          </cell>
          <cell r="AP90">
            <v>94856.002778438065</v>
          </cell>
          <cell r="AQ90">
            <v>84070.196326825171</v>
          </cell>
          <cell r="AR90">
            <v>10785.806451612903</v>
          </cell>
          <cell r="AS90">
            <v>28697.889885175493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48470.703603933085</v>
          </cell>
        </row>
        <row r="91">
          <cell r="A91">
            <v>40359</v>
          </cell>
          <cell r="B91">
            <v>248941.03333333338</v>
          </cell>
          <cell r="C91">
            <v>169653.56666666671</v>
          </cell>
          <cell r="D91">
            <v>92347.199999999997</v>
          </cell>
          <cell r="E91">
            <v>92347.199999999997</v>
          </cell>
          <cell r="F91">
            <v>0</v>
          </cell>
          <cell r="G91">
            <v>77306.366666666669</v>
          </cell>
          <cell r="H91">
            <v>69225.166666666672</v>
          </cell>
          <cell r="I91">
            <v>69210.298666666669</v>
          </cell>
          <cell r="J91">
            <v>14.868</v>
          </cell>
          <cell r="K91">
            <v>14.868</v>
          </cell>
          <cell r="L91">
            <v>0</v>
          </cell>
          <cell r="M91">
            <v>8081.2</v>
          </cell>
          <cell r="N91">
            <v>79287.46666666666</v>
          </cell>
          <cell r="O91">
            <v>206275.79374558531</v>
          </cell>
          <cell r="P91">
            <v>338641.76041225222</v>
          </cell>
          <cell r="Q91">
            <v>179168.960412252</v>
          </cell>
          <cell r="R91">
            <v>179168.960412252</v>
          </cell>
          <cell r="S91">
            <v>256475.32707891881</v>
          </cell>
          <cell r="T91">
            <v>152587.5</v>
          </cell>
          <cell r="U91">
            <v>133787.9</v>
          </cell>
          <cell r="V91">
            <v>19911.633333333335</v>
          </cell>
          <cell r="W91">
            <v>25350.2</v>
          </cell>
          <cell r="X91">
            <v>18419.433333333334</v>
          </cell>
          <cell r="Y91">
            <v>7616.0333333333338</v>
          </cell>
          <cell r="Z91">
            <v>33100.5</v>
          </cell>
          <cell r="AA91">
            <v>21151.033333333333</v>
          </cell>
          <cell r="AB91">
            <v>8239.0666666666675</v>
          </cell>
          <cell r="AC91">
            <v>18799.599999999999</v>
          </cell>
          <cell r="AD91">
            <v>15692.5</v>
          </cell>
          <cell r="AE91">
            <v>10728.333333333334</v>
          </cell>
          <cell r="AF91">
            <v>4430.6000000000004</v>
          </cell>
          <cell r="AG91">
            <v>6297.7333333333336</v>
          </cell>
          <cell r="AH91">
            <v>4964.166666666667</v>
          </cell>
          <cell r="AI91">
            <v>5931.3</v>
          </cell>
          <cell r="AJ91">
            <v>5774.3</v>
          </cell>
          <cell r="AK91">
            <v>4292.4333333333334</v>
          </cell>
          <cell r="AL91">
            <v>121.86666666666666</v>
          </cell>
          <cell r="AM91">
            <v>1360.0000000000002</v>
          </cell>
          <cell r="AN91">
            <v>157</v>
          </cell>
          <cell r="AO91">
            <v>126747.892631222</v>
          </cell>
          <cell r="AP91">
            <v>97868.160412251978</v>
          </cell>
          <cell r="AQ91">
            <v>86821.760412251984</v>
          </cell>
          <cell r="AR91">
            <v>11046.4</v>
          </cell>
          <cell r="AS91">
            <v>28879.735552303329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49228.987725210951</v>
          </cell>
        </row>
        <row r="92">
          <cell r="A92">
            <v>40390</v>
          </cell>
          <cell r="B92">
            <v>258400.35483870964</v>
          </cell>
          <cell r="C92">
            <v>175426.09677419349</v>
          </cell>
          <cell r="D92">
            <v>96514.387096774197</v>
          </cell>
          <cell r="E92">
            <v>96514.387096774197</v>
          </cell>
          <cell r="F92">
            <v>0</v>
          </cell>
          <cell r="G92">
            <v>78911.709677419363</v>
          </cell>
          <cell r="H92">
            <v>70830.354838709682</v>
          </cell>
          <cell r="I92">
            <v>70815.629838709676</v>
          </cell>
          <cell r="J92">
            <v>14.725</v>
          </cell>
          <cell r="K92">
            <v>14.725</v>
          </cell>
          <cell r="L92">
            <v>0</v>
          </cell>
          <cell r="M92">
            <v>8081.3548387096771</v>
          </cell>
          <cell r="N92">
            <v>82974.258064516136</v>
          </cell>
          <cell r="O92">
            <v>217797.87836412701</v>
          </cell>
          <cell r="P92">
            <v>353374.45900928829</v>
          </cell>
          <cell r="Q92">
            <v>188702.0073963851</v>
          </cell>
          <cell r="R92">
            <v>188702.0073963851</v>
          </cell>
          <cell r="S92">
            <v>267613.71707380452</v>
          </cell>
          <cell r="T92">
            <v>156881.48387096776</v>
          </cell>
          <cell r="U92">
            <v>137251.03225806452</v>
          </cell>
          <cell r="V92">
            <v>20193.322580645163</v>
          </cell>
          <cell r="W92">
            <v>26803</v>
          </cell>
          <cell r="X92">
            <v>18484</v>
          </cell>
          <cell r="Y92">
            <v>7833.8064516129034</v>
          </cell>
          <cell r="Z92">
            <v>33585.06451612903</v>
          </cell>
          <cell r="AA92">
            <v>21546.354838709678</v>
          </cell>
          <cell r="AB92">
            <v>8805.4838709677424</v>
          </cell>
          <cell r="AC92">
            <v>19630.451612903227</v>
          </cell>
          <cell r="AD92">
            <v>15441.161290322581</v>
          </cell>
          <cell r="AE92">
            <v>10858.096774193549</v>
          </cell>
          <cell r="AF92">
            <v>4472.2903225806449</v>
          </cell>
          <cell r="AG92">
            <v>6385.8064516129043</v>
          </cell>
          <cell r="AH92">
            <v>4583.0645161290322</v>
          </cell>
          <cell r="AI92">
            <v>6007.5483870967746</v>
          </cell>
          <cell r="AJ92">
            <v>5850.5483870967746</v>
          </cell>
          <cell r="AK92">
            <v>4552.4516129032254</v>
          </cell>
          <cell r="AL92">
            <v>119.48387096774194</v>
          </cell>
          <cell r="AM92">
            <v>1178.6129032258073</v>
          </cell>
          <cell r="AN92">
            <v>157</v>
          </cell>
          <cell r="AO92">
            <v>133808.44027622911</v>
          </cell>
          <cell r="AP92">
            <v>103403.55578348193</v>
          </cell>
          <cell r="AQ92">
            <v>92187.62029961095</v>
          </cell>
          <cell r="AR92">
            <v>11215.935483870968</v>
          </cell>
          <cell r="AS92">
            <v>30404.8844927471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50448.487016951723</v>
          </cell>
        </row>
        <row r="93">
          <cell r="A93">
            <v>40421</v>
          </cell>
          <cell r="B93">
            <v>264916.96774193546</v>
          </cell>
          <cell r="C93">
            <v>179787.83870967739</v>
          </cell>
          <cell r="D93">
            <v>97947.483870967742</v>
          </cell>
          <cell r="E93">
            <v>97947.483870967742</v>
          </cell>
          <cell r="F93">
            <v>0</v>
          </cell>
          <cell r="G93">
            <v>81840.354838709667</v>
          </cell>
          <cell r="H93">
            <v>73936.225806451606</v>
          </cell>
          <cell r="I93">
            <v>73921.662806451612</v>
          </cell>
          <cell r="J93">
            <v>14.563000000000001</v>
          </cell>
          <cell r="K93">
            <v>14.563000000000001</v>
          </cell>
          <cell r="L93">
            <v>0</v>
          </cell>
          <cell r="M93">
            <v>7904.1290322580644</v>
          </cell>
          <cell r="N93">
            <v>85129.129032258061</v>
          </cell>
          <cell r="O93">
            <v>217341.92433482551</v>
          </cell>
          <cell r="P93">
            <v>360667.02110901888</v>
          </cell>
          <cell r="Q93">
            <v>191388.24691547069</v>
          </cell>
          <cell r="R93">
            <v>191388.24691547069</v>
          </cell>
          <cell r="S93">
            <v>273228.60175418027</v>
          </cell>
          <cell r="T93">
            <v>159953.67741935485</v>
          </cell>
          <cell r="U93">
            <v>140163.83870967742</v>
          </cell>
          <cell r="V93">
            <v>20311.483870967742</v>
          </cell>
          <cell r="W93">
            <v>27887.258064516129</v>
          </cell>
          <cell r="X93">
            <v>18515.064516129034</v>
          </cell>
          <cell r="Y93">
            <v>7975.2580645161288</v>
          </cell>
          <cell r="Z93">
            <v>34357.580645161288</v>
          </cell>
          <cell r="AA93">
            <v>22127.387096774193</v>
          </cell>
          <cell r="AB93">
            <v>8989.8064516129034</v>
          </cell>
          <cell r="AC93">
            <v>19789.83870967742</v>
          </cell>
          <cell r="AD93">
            <v>14398.806451612903</v>
          </cell>
          <cell r="AE93">
            <v>11207.612903225807</v>
          </cell>
          <cell r="AF93">
            <v>4709</v>
          </cell>
          <cell r="AG93">
            <v>6498.6129032258068</v>
          </cell>
          <cell r="AH93">
            <v>3191.1935483870966</v>
          </cell>
          <cell r="AI93">
            <v>6332.9354838709669</v>
          </cell>
          <cell r="AJ93">
            <v>6175.4516129032254</v>
          </cell>
          <cell r="AK93">
            <v>5000.2258064516127</v>
          </cell>
          <cell r="AL93">
            <v>120.64516129032258</v>
          </cell>
          <cell r="AM93">
            <v>1054.58064516129</v>
          </cell>
          <cell r="AN93">
            <v>157.48387096774192</v>
          </cell>
          <cell r="AO93">
            <v>135535.46076498451</v>
          </cell>
          <cell r="AP93">
            <v>104857.92433482548</v>
          </cell>
          <cell r="AQ93">
            <v>93440.763044502921</v>
          </cell>
          <cell r="AR93">
            <v>11417.161290322581</v>
          </cell>
          <cell r="AS93">
            <v>30677.536430159042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50209.652633635473</v>
          </cell>
        </row>
        <row r="94">
          <cell r="A94">
            <v>40451</v>
          </cell>
          <cell r="B94">
            <v>273459.1333333333</v>
          </cell>
          <cell r="C94">
            <v>184948.5333333333</v>
          </cell>
          <cell r="D94">
            <v>100055.43333333331</v>
          </cell>
          <cell r="E94">
            <v>100055.43333333331</v>
          </cell>
          <cell r="F94">
            <v>0</v>
          </cell>
          <cell r="G94">
            <v>84893.099999999991</v>
          </cell>
          <cell r="H94">
            <v>76874.899999999994</v>
          </cell>
          <cell r="I94">
            <v>76860.517999999996</v>
          </cell>
          <cell r="J94">
            <v>14.382</v>
          </cell>
          <cell r="K94">
            <v>14.382</v>
          </cell>
          <cell r="L94">
            <v>0</v>
          </cell>
          <cell r="M94">
            <v>8018.2</v>
          </cell>
          <cell r="N94">
            <v>88510.6</v>
          </cell>
          <cell r="O94">
            <v>221225.6213703737</v>
          </cell>
          <cell r="P94">
            <v>370332.58803704038</v>
          </cell>
          <cell r="Q94">
            <v>195013.154703707</v>
          </cell>
          <cell r="R94">
            <v>195013.154703707</v>
          </cell>
          <cell r="S94">
            <v>279906.254703707</v>
          </cell>
          <cell r="T94">
            <v>163537.73333333334</v>
          </cell>
          <cell r="U94">
            <v>143805.23333333334</v>
          </cell>
          <cell r="V94">
            <v>20417.733333333334</v>
          </cell>
          <cell r="W94">
            <v>29113.866666666665</v>
          </cell>
          <cell r="X94">
            <v>18802.333333333332</v>
          </cell>
          <cell r="Y94">
            <v>8253</v>
          </cell>
          <cell r="Z94">
            <v>35515.066666666666</v>
          </cell>
          <cell r="AA94">
            <v>22692.966666666667</v>
          </cell>
          <cell r="AB94">
            <v>9010.2666666666664</v>
          </cell>
          <cell r="AC94">
            <v>19732.5</v>
          </cell>
          <cell r="AD94">
            <v>14616.333333333334</v>
          </cell>
          <cell r="AE94">
            <v>11235.7</v>
          </cell>
          <cell r="AF94">
            <v>4723.666666666667</v>
          </cell>
          <cell r="AG94">
            <v>6512.0333333333338</v>
          </cell>
          <cell r="AH94">
            <v>3380.6333333333332</v>
          </cell>
          <cell r="AI94">
            <v>6563.4333333333334</v>
          </cell>
          <cell r="AJ94">
            <v>6406.4</v>
          </cell>
          <cell r="AK94">
            <v>5472.666666666667</v>
          </cell>
          <cell r="AL94">
            <v>128.80000000000001</v>
          </cell>
          <cell r="AM94">
            <v>804.93333333333271</v>
          </cell>
          <cell r="AN94">
            <v>157.03333333333333</v>
          </cell>
          <cell r="AO94">
            <v>137878.74131917729</v>
          </cell>
          <cell r="AP94">
            <v>106245.4213703737</v>
          </cell>
          <cell r="AQ94">
            <v>94957.721370373663</v>
          </cell>
          <cell r="AR94">
            <v>11287.7</v>
          </cell>
          <cell r="AS94">
            <v>31633.319948803612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50920.092875137059</v>
          </cell>
        </row>
        <row r="95">
          <cell r="A95">
            <v>40482</v>
          </cell>
          <cell r="B95">
            <v>283320.74193548388</v>
          </cell>
          <cell r="C95">
            <v>190376.70967741939</v>
          </cell>
          <cell r="D95">
            <v>103015.0322580645</v>
          </cell>
          <cell r="E95">
            <v>103015.0322580645</v>
          </cell>
          <cell r="F95">
            <v>0</v>
          </cell>
          <cell r="G95">
            <v>87361.677419354834</v>
          </cell>
          <cell r="H95">
            <v>79089.677419354834</v>
          </cell>
          <cell r="I95">
            <v>79075.328419354832</v>
          </cell>
          <cell r="J95">
            <v>14.349</v>
          </cell>
          <cell r="K95">
            <v>14.349</v>
          </cell>
          <cell r="L95">
            <v>0</v>
          </cell>
          <cell r="M95">
            <v>8272</v>
          </cell>
          <cell r="N95">
            <v>92944.032258064515</v>
          </cell>
          <cell r="O95">
            <v>229439.82790085059</v>
          </cell>
          <cell r="P95">
            <v>382520.21499762469</v>
          </cell>
          <cell r="Q95">
            <v>200181.05370730229</v>
          </cell>
          <cell r="R95">
            <v>200181.05370730229</v>
          </cell>
          <cell r="S95">
            <v>287542.73112665699</v>
          </cell>
          <cell r="T95">
            <v>169934.12903225806</v>
          </cell>
          <cell r="U95">
            <v>150164.5806451613</v>
          </cell>
          <cell r="V95">
            <v>21418.967741935485</v>
          </cell>
          <cell r="W95">
            <v>30543.580645161292</v>
          </cell>
          <cell r="X95">
            <v>19174.83870967742</v>
          </cell>
          <cell r="Y95">
            <v>8661.0645161290322</v>
          </cell>
          <cell r="Z95">
            <v>36848.806451612902</v>
          </cell>
          <cell r="AA95">
            <v>23954.83870967742</v>
          </cell>
          <cell r="AB95">
            <v>9562.4838709677424</v>
          </cell>
          <cell r="AC95">
            <v>19769.548387096773</v>
          </cell>
          <cell r="AD95">
            <v>15416.096774193547</v>
          </cell>
          <cell r="AE95">
            <v>11297.967741935483</v>
          </cell>
          <cell r="AF95">
            <v>4755.322580645161</v>
          </cell>
          <cell r="AG95">
            <v>6542.645161290322</v>
          </cell>
          <cell r="AH95">
            <v>4118.1290322580644</v>
          </cell>
          <cell r="AI95">
            <v>6763.322580645161</v>
          </cell>
          <cell r="AJ95">
            <v>6606.322580645161</v>
          </cell>
          <cell r="AK95">
            <v>5646.4838709677415</v>
          </cell>
          <cell r="AL95">
            <v>141.38709677419354</v>
          </cell>
          <cell r="AM95">
            <v>818.45161290322596</v>
          </cell>
          <cell r="AN95">
            <v>157</v>
          </cell>
          <cell r="AO95">
            <v>142095.68651544189</v>
          </cell>
          <cell r="AP95">
            <v>110619.73112665712</v>
          </cell>
          <cell r="AQ95">
            <v>97166.021449237742</v>
          </cell>
          <cell r="AR95">
            <v>13453.709677419354</v>
          </cell>
          <cell r="AS95">
            <v>31475.955388784791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51606.910269150125</v>
          </cell>
        </row>
        <row r="96">
          <cell r="A96">
            <v>40512</v>
          </cell>
          <cell r="B96">
            <v>288867.3</v>
          </cell>
          <cell r="C96">
            <v>195568.4</v>
          </cell>
          <cell r="D96">
            <v>105669.76666666671</v>
          </cell>
          <cell r="E96">
            <v>105669.76666666671</v>
          </cell>
          <cell r="F96">
            <v>0</v>
          </cell>
          <cell r="G96">
            <v>89898.633333333331</v>
          </cell>
          <cell r="H96">
            <v>81255.199999999997</v>
          </cell>
          <cell r="I96">
            <v>81240.73599999999</v>
          </cell>
          <cell r="J96">
            <v>14.464</v>
          </cell>
          <cell r="K96">
            <v>14.464</v>
          </cell>
          <cell r="L96">
            <v>0</v>
          </cell>
          <cell r="M96">
            <v>8643.4333333333325</v>
          </cell>
          <cell r="N96">
            <v>93298.9</v>
          </cell>
          <cell r="O96">
            <v>233121.91474580829</v>
          </cell>
          <cell r="P96">
            <v>390428.21474580851</v>
          </cell>
          <cell r="Q96">
            <v>205187.41474580829</v>
          </cell>
          <cell r="R96">
            <v>205187.41474580829</v>
          </cell>
          <cell r="S96">
            <v>295086.04807914159</v>
          </cell>
          <cell r="T96">
            <v>174628.43333333335</v>
          </cell>
          <cell r="U96">
            <v>154880.96666666667</v>
          </cell>
          <cell r="V96">
            <v>21459.666666666668</v>
          </cell>
          <cell r="W96">
            <v>31788.166666666668</v>
          </cell>
          <cell r="X96">
            <v>19607.099999999999</v>
          </cell>
          <cell r="Y96">
            <v>9001.2000000000007</v>
          </cell>
          <cell r="Z96">
            <v>38130.633333333331</v>
          </cell>
          <cell r="AA96">
            <v>24571.599999999999</v>
          </cell>
          <cell r="AB96">
            <v>10322.6</v>
          </cell>
          <cell r="AC96">
            <v>19747.466666666667</v>
          </cell>
          <cell r="AD96">
            <v>15864.900000000001</v>
          </cell>
          <cell r="AE96">
            <v>11364.2</v>
          </cell>
          <cell r="AF96">
            <v>4833.6333333333332</v>
          </cell>
          <cell r="AG96">
            <v>6530.5666666666675</v>
          </cell>
          <cell r="AH96">
            <v>4500.7</v>
          </cell>
          <cell r="AI96">
            <v>7068.9</v>
          </cell>
          <cell r="AJ96">
            <v>6916.4666666666662</v>
          </cell>
          <cell r="AK96">
            <v>5939.2333333333336</v>
          </cell>
          <cell r="AL96">
            <v>134.5</v>
          </cell>
          <cell r="AM96">
            <v>842.73333333333267</v>
          </cell>
          <cell r="AN96">
            <v>152.43333333333334</v>
          </cell>
          <cell r="AO96">
            <v>145411.32986320191</v>
          </cell>
          <cell r="AP96">
            <v>112839.08141247503</v>
          </cell>
          <cell r="AQ96">
            <v>99517.648079141698</v>
          </cell>
          <cell r="AR96">
            <v>13321.433333333332</v>
          </cell>
          <cell r="AS96">
            <v>32572.248450726926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52236.086197296208</v>
          </cell>
        </row>
        <row r="97">
          <cell r="A97">
            <v>40543</v>
          </cell>
          <cell r="B97">
            <v>297297.77419354836</v>
          </cell>
          <cell r="C97">
            <v>204046.064516129</v>
          </cell>
          <cell r="D97">
            <v>113403.6451612903</v>
          </cell>
          <cell r="E97">
            <v>113403.6451612903</v>
          </cell>
          <cell r="F97">
            <v>0</v>
          </cell>
          <cell r="G97">
            <v>90642.419354838712</v>
          </cell>
          <cell r="H97">
            <v>81492.032258064515</v>
          </cell>
          <cell r="I97">
            <v>81477.847258064518</v>
          </cell>
          <cell r="J97">
            <v>14.185</v>
          </cell>
          <cell r="K97">
            <v>14.185</v>
          </cell>
          <cell r="L97">
            <v>0</v>
          </cell>
          <cell r="M97">
            <v>9150.3870967741932</v>
          </cell>
          <cell r="N97">
            <v>93251.709677419349</v>
          </cell>
          <cell r="O97">
            <v>252094.12684431841</v>
          </cell>
          <cell r="P97">
            <v>406563.6752314152</v>
          </cell>
          <cell r="Q97">
            <v>220563.64297335059</v>
          </cell>
          <cell r="R97">
            <v>220563.64297335059</v>
          </cell>
          <cell r="S97">
            <v>311206.06232818938</v>
          </cell>
          <cell r="T97">
            <v>181888.41935483873</v>
          </cell>
          <cell r="U97">
            <v>161676.77419354839</v>
          </cell>
          <cell r="V97">
            <v>22036.16129032258</v>
          </cell>
          <cell r="W97">
            <v>33755.774193548386</v>
          </cell>
          <cell r="X97">
            <v>19944.225806451614</v>
          </cell>
          <cell r="Y97">
            <v>9420.4516129032254</v>
          </cell>
          <cell r="Z97">
            <v>39359.774193548386</v>
          </cell>
          <cell r="AA97">
            <v>26367.16129032258</v>
          </cell>
          <cell r="AB97">
            <v>10793.225806451614</v>
          </cell>
          <cell r="AC97">
            <v>20211.645161290322</v>
          </cell>
          <cell r="AD97">
            <v>15926.612903225807</v>
          </cell>
          <cell r="AE97">
            <v>11548.935483870968</v>
          </cell>
          <cell r="AF97">
            <v>4949.8387096774195</v>
          </cell>
          <cell r="AG97">
            <v>6599.0967741935483</v>
          </cell>
          <cell r="AH97">
            <v>4377.677419354839</v>
          </cell>
          <cell r="AI97">
            <v>7412.354838709678</v>
          </cell>
          <cell r="AJ97">
            <v>7266.5483870967746</v>
          </cell>
          <cell r="AK97">
            <v>6256.9032258064517</v>
          </cell>
          <cell r="AL97">
            <v>131</v>
          </cell>
          <cell r="AM97">
            <v>878.6451612903229</v>
          </cell>
          <cell r="AN97">
            <v>145.80645161290323</v>
          </cell>
          <cell r="AO97">
            <v>156103.50741734679</v>
          </cell>
          <cell r="AP97">
            <v>119693.67523141518</v>
          </cell>
          <cell r="AQ97">
            <v>107159.9978120603</v>
          </cell>
          <cell r="AR97">
            <v>12533.677419354839</v>
          </cell>
          <cell r="AS97">
            <v>36409.832185931635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52132.307526504104</v>
          </cell>
        </row>
        <row r="98">
          <cell r="A98">
            <v>40574</v>
          </cell>
          <cell r="B98">
            <v>309680.4838709677</v>
          </cell>
          <cell r="C98">
            <v>208741.03225806449</v>
          </cell>
          <cell r="D98">
            <v>115758.22580645161</v>
          </cell>
          <cell r="E98">
            <v>115758.22580645161</v>
          </cell>
          <cell r="F98">
            <v>0</v>
          </cell>
          <cell r="G98">
            <v>92982.806451612909</v>
          </cell>
          <cell r="H98">
            <v>84275.354838709682</v>
          </cell>
          <cell r="I98">
            <v>84262.673838709685</v>
          </cell>
          <cell r="J98">
            <v>12.680999999999999</v>
          </cell>
          <cell r="K98">
            <v>12.680999999999999</v>
          </cell>
          <cell r="L98">
            <v>0</v>
          </cell>
          <cell r="M98">
            <v>8707.4516129032254</v>
          </cell>
          <cell r="N98">
            <v>100939.4516129032</v>
          </cell>
          <cell r="O98">
            <v>269810.13343758899</v>
          </cell>
          <cell r="P98">
            <v>424362.7463408148</v>
          </cell>
          <cell r="Q98">
            <v>228289.77859887929</v>
          </cell>
          <cell r="R98">
            <v>228289.77859887929</v>
          </cell>
          <cell r="S98">
            <v>321272.58505049208</v>
          </cell>
          <cell r="T98">
            <v>187791.41935483873</v>
          </cell>
          <cell r="U98">
            <v>166367.54838709679</v>
          </cell>
          <cell r="V98">
            <v>21713.322580645163</v>
          </cell>
          <cell r="W98">
            <v>35375.516129032258</v>
          </cell>
          <cell r="X98">
            <v>20462.612903225807</v>
          </cell>
          <cell r="Y98">
            <v>9844.7419354838712</v>
          </cell>
          <cell r="Z98">
            <v>40576.612903225803</v>
          </cell>
          <cell r="AA98">
            <v>27542.516129032258</v>
          </cell>
          <cell r="AB98">
            <v>10852.225806451614</v>
          </cell>
          <cell r="AC98">
            <v>21423.870967741936</v>
          </cell>
          <cell r="AD98">
            <v>16053.483870967742</v>
          </cell>
          <cell r="AE98">
            <v>11726.838709677419</v>
          </cell>
          <cell r="AF98">
            <v>5001.2580645161288</v>
          </cell>
          <cell r="AG98">
            <v>6725.5806451612898</v>
          </cell>
          <cell r="AH98">
            <v>4326.6451612903229</v>
          </cell>
          <cell r="AI98">
            <v>7767.4516129032254</v>
          </cell>
          <cell r="AJ98">
            <v>7623.1612903225805</v>
          </cell>
          <cell r="AK98">
            <v>6586.3870967741932</v>
          </cell>
          <cell r="AL98">
            <v>139.32258064516128</v>
          </cell>
          <cell r="AM98">
            <v>897.45161290322608</v>
          </cell>
          <cell r="AN98">
            <v>144.29032258064515</v>
          </cell>
          <cell r="AO98">
            <v>162718.90969856121</v>
          </cell>
          <cell r="AP98">
            <v>126740.45601823421</v>
          </cell>
          <cell r="AQ98">
            <v>112531.5527924278</v>
          </cell>
          <cell r="AR98">
            <v>14208.903225806451</v>
          </cell>
          <cell r="AS98">
            <v>35978.45368032706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52364.862479579744</v>
          </cell>
        </row>
        <row r="99">
          <cell r="A99">
            <v>40602</v>
          </cell>
          <cell r="B99">
            <v>315967.39285714284</v>
          </cell>
          <cell r="C99">
            <v>212841.28571428571</v>
          </cell>
          <cell r="D99">
            <v>116686.7857142857</v>
          </cell>
          <cell r="E99">
            <v>116686.7857142857</v>
          </cell>
          <cell r="F99">
            <v>0</v>
          </cell>
          <cell r="G99">
            <v>96154.5</v>
          </cell>
          <cell r="H99">
            <v>87262.178571428565</v>
          </cell>
          <cell r="I99">
            <v>87252.213571428569</v>
          </cell>
          <cell r="J99">
            <v>9.9649999999999999</v>
          </cell>
          <cell r="K99">
            <v>9.9649999999999999</v>
          </cell>
          <cell r="L99">
            <v>0</v>
          </cell>
          <cell r="M99">
            <v>8892.3214285714294</v>
          </cell>
          <cell r="N99">
            <v>103126.1071428571</v>
          </cell>
          <cell r="O99">
            <v>261402.66608823391</v>
          </cell>
          <cell r="P99">
            <v>430376.1303739482</v>
          </cell>
          <cell r="Q99">
            <v>228963.1303739482</v>
          </cell>
          <cell r="R99">
            <v>228963.1303739482</v>
          </cell>
          <cell r="S99">
            <v>325117.63037394831</v>
          </cell>
          <cell r="T99">
            <v>190976.17857142858</v>
          </cell>
          <cell r="U99">
            <v>169509.14285714287</v>
          </cell>
          <cell r="V99">
            <v>23011.214285714286</v>
          </cell>
          <cell r="W99">
            <v>35581.071428571428</v>
          </cell>
          <cell r="X99">
            <v>20691.428571428572</v>
          </cell>
          <cell r="Y99">
            <v>10440.178571428571</v>
          </cell>
          <cell r="Z99">
            <v>41784.571428571428</v>
          </cell>
          <cell r="AA99">
            <v>27694.642857142859</v>
          </cell>
          <cell r="AB99">
            <v>10306.035714285714</v>
          </cell>
          <cell r="AC99">
            <v>21467.035714285714</v>
          </cell>
          <cell r="AD99">
            <v>15581.892857142857</v>
          </cell>
          <cell r="AE99">
            <v>11822.857142857143</v>
          </cell>
          <cell r="AF99">
            <v>5112.3571428571431</v>
          </cell>
          <cell r="AG99">
            <v>6710.5</v>
          </cell>
          <cell r="AH99">
            <v>3759.0357142857142</v>
          </cell>
          <cell r="AI99">
            <v>8078.25</v>
          </cell>
          <cell r="AJ99">
            <v>7934.25</v>
          </cell>
          <cell r="AK99">
            <v>6872.75</v>
          </cell>
          <cell r="AL99">
            <v>177.85714285714286</v>
          </cell>
          <cell r="AM99">
            <v>883.64285714285711</v>
          </cell>
          <cell r="AN99">
            <v>144</v>
          </cell>
          <cell r="AO99">
            <v>162465.23988661531</v>
          </cell>
          <cell r="AP99">
            <v>127658.20180251964</v>
          </cell>
          <cell r="AQ99">
            <v>112276.3446596625</v>
          </cell>
          <cell r="AR99">
            <v>15381.857142857143</v>
          </cell>
          <cell r="AS99">
            <v>34807.038084095635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52427.002600690568</v>
          </cell>
        </row>
        <row r="100">
          <cell r="A100">
            <v>40633</v>
          </cell>
          <cell r="B100">
            <v>323918</v>
          </cell>
          <cell r="C100">
            <v>216285.03225806449</v>
          </cell>
          <cell r="D100">
            <v>117465.80645161289</v>
          </cell>
          <cell r="E100">
            <v>117465.80645161289</v>
          </cell>
          <cell r="F100">
            <v>0</v>
          </cell>
          <cell r="G100">
            <v>98819.225806451621</v>
          </cell>
          <cell r="H100">
            <v>89731.258064516136</v>
          </cell>
          <cell r="I100">
            <v>89721.431064516131</v>
          </cell>
          <cell r="J100">
            <v>9.827</v>
          </cell>
          <cell r="K100">
            <v>9.827</v>
          </cell>
          <cell r="L100">
            <v>0</v>
          </cell>
          <cell r="M100">
            <v>9087.967741935483</v>
          </cell>
          <cell r="N100">
            <v>107632.9677419355</v>
          </cell>
          <cell r="O100">
            <v>264095.74612945737</v>
          </cell>
          <cell r="P100">
            <v>439197.19774236059</v>
          </cell>
          <cell r="Q100">
            <v>230566.1654842961</v>
          </cell>
          <cell r="R100">
            <v>230566.1654842961</v>
          </cell>
          <cell r="S100">
            <v>329385.39129074779</v>
          </cell>
          <cell r="T100">
            <v>194481.70967741933</v>
          </cell>
          <cell r="U100">
            <v>173010.38709677418</v>
          </cell>
          <cell r="V100">
            <v>23143.612903225807</v>
          </cell>
          <cell r="W100">
            <v>36253.838709677417</v>
          </cell>
          <cell r="X100">
            <v>20930.096774193549</v>
          </cell>
          <cell r="Y100">
            <v>10886.677419354839</v>
          </cell>
          <cell r="Z100">
            <v>42755.419354838712</v>
          </cell>
          <cell r="AA100">
            <v>28639.548387096773</v>
          </cell>
          <cell r="AB100">
            <v>10401.193548387097</v>
          </cell>
          <cell r="AC100">
            <v>21471.322580645163</v>
          </cell>
          <cell r="AD100">
            <v>15343.83870967742</v>
          </cell>
          <cell r="AE100">
            <v>12088.548387096775</v>
          </cell>
          <cell r="AF100">
            <v>5344.9032258064517</v>
          </cell>
          <cell r="AG100">
            <v>6743.6451612903229</v>
          </cell>
          <cell r="AH100">
            <v>3255.2903225806454</v>
          </cell>
          <cell r="AI100">
            <v>8314.7741935483864</v>
          </cell>
          <cell r="AJ100">
            <v>8182.3870967741932</v>
          </cell>
          <cell r="AK100">
            <v>7120.5161290322585</v>
          </cell>
          <cell r="AL100">
            <v>179.38709677419354</v>
          </cell>
          <cell r="AM100">
            <v>882.48387096774115</v>
          </cell>
          <cell r="AN100">
            <v>132.38709677419354</v>
          </cell>
          <cell r="AO100">
            <v>164444.52924334511</v>
          </cell>
          <cell r="AP100">
            <v>128824.77838752189</v>
          </cell>
          <cell r="AQ100">
            <v>113100.35903268321</v>
          </cell>
          <cell r="AR100">
            <v>15724.41935483871</v>
          </cell>
          <cell r="AS100">
            <v>35619.750855823142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52287.133137309502</v>
          </cell>
        </row>
        <row r="101">
          <cell r="A101">
            <v>40663</v>
          </cell>
          <cell r="B101">
            <v>331838.2</v>
          </cell>
          <cell r="C101">
            <v>223657.76666666669</v>
          </cell>
          <cell r="D101">
            <v>120985</v>
          </cell>
          <cell r="E101">
            <v>120985</v>
          </cell>
          <cell r="F101">
            <v>0</v>
          </cell>
          <cell r="G101">
            <v>102672.76666666666</v>
          </cell>
          <cell r="H101">
            <v>93461.633333333331</v>
          </cell>
          <cell r="I101">
            <v>93451.893333333326</v>
          </cell>
          <cell r="J101">
            <v>9.74</v>
          </cell>
          <cell r="K101">
            <v>9.74</v>
          </cell>
          <cell r="L101">
            <v>0</v>
          </cell>
          <cell r="M101">
            <v>9211.1333333333332</v>
          </cell>
          <cell r="N101">
            <v>108180.43333333331</v>
          </cell>
          <cell r="O101">
            <v>268788.90847551409</v>
          </cell>
          <cell r="P101">
            <v>448487.57514218072</v>
          </cell>
          <cell r="Q101">
            <v>235345.30847551409</v>
          </cell>
          <cell r="R101">
            <v>235345.30847551409</v>
          </cell>
          <cell r="S101">
            <v>338018.07514218072</v>
          </cell>
          <cell r="T101">
            <v>199368.36666666664</v>
          </cell>
          <cell r="U101">
            <v>177461.43333333332</v>
          </cell>
          <cell r="V101">
            <v>23477.966666666667</v>
          </cell>
          <cell r="W101">
            <v>37472.76666666667</v>
          </cell>
          <cell r="X101">
            <v>21093.599999999999</v>
          </cell>
          <cell r="Y101">
            <v>11387.033333333333</v>
          </cell>
          <cell r="Z101">
            <v>44321.76666666667</v>
          </cell>
          <cell r="AA101">
            <v>28935.200000000001</v>
          </cell>
          <cell r="AB101">
            <v>10773.1</v>
          </cell>
          <cell r="AC101">
            <v>21906.933333333334</v>
          </cell>
          <cell r="AD101">
            <v>15524.366666666667</v>
          </cell>
          <cell r="AE101">
            <v>12297.2</v>
          </cell>
          <cell r="AF101">
            <v>5560.7666666666664</v>
          </cell>
          <cell r="AG101">
            <v>6736.4333333333343</v>
          </cell>
          <cell r="AH101">
            <v>3227.1666666666665</v>
          </cell>
          <cell r="AI101">
            <v>8630.9666666666672</v>
          </cell>
          <cell r="AJ101">
            <v>8511.5666666666675</v>
          </cell>
          <cell r="AK101">
            <v>7399.9</v>
          </cell>
          <cell r="AL101">
            <v>165.03333333333333</v>
          </cell>
          <cell r="AM101">
            <v>946.63333333333458</v>
          </cell>
          <cell r="AN101">
            <v>119.4</v>
          </cell>
          <cell r="AO101">
            <v>167839.11622212769</v>
          </cell>
          <cell r="AP101">
            <v>129873.84180884734</v>
          </cell>
          <cell r="AQ101">
            <v>114360.308475514</v>
          </cell>
          <cell r="AR101">
            <v>15513.533333333333</v>
          </cell>
          <cell r="AS101">
            <v>37965.274413280269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51637.381737794829</v>
          </cell>
        </row>
        <row r="102">
          <cell r="A102">
            <v>40694</v>
          </cell>
          <cell r="B102">
            <v>342206.03225806449</v>
          </cell>
          <cell r="C102">
            <v>229013.935483871</v>
          </cell>
          <cell r="D102">
            <v>124367.83870967739</v>
          </cell>
          <cell r="E102">
            <v>124367.83870967739</v>
          </cell>
          <cell r="F102">
            <v>0</v>
          </cell>
          <cell r="G102">
            <v>104646.09677419355</v>
          </cell>
          <cell r="H102">
            <v>95118.741935483864</v>
          </cell>
          <cell r="I102">
            <v>95109.094935483867</v>
          </cell>
          <cell r="J102">
            <v>9.6470000000000002</v>
          </cell>
          <cell r="K102">
            <v>9.6470000000000002</v>
          </cell>
          <cell r="L102">
            <v>0</v>
          </cell>
          <cell r="M102">
            <v>9527.354838709678</v>
          </cell>
          <cell r="N102">
            <v>113192.0967741935</v>
          </cell>
          <cell r="O102">
            <v>277192.42413035198</v>
          </cell>
          <cell r="P102">
            <v>460861.16606583592</v>
          </cell>
          <cell r="Q102">
            <v>240675.10154970671</v>
          </cell>
          <cell r="R102">
            <v>240675.10154970671</v>
          </cell>
          <cell r="S102">
            <v>345321.19832390029</v>
          </cell>
          <cell r="T102">
            <v>206446.45161290321</v>
          </cell>
          <cell r="U102">
            <v>184611.09677419355</v>
          </cell>
          <cell r="V102">
            <v>25525.290322580644</v>
          </cell>
          <cell r="W102">
            <v>39056.741935483871</v>
          </cell>
          <cell r="X102">
            <v>21473.516129032258</v>
          </cell>
          <cell r="Y102">
            <v>11914.064516129032</v>
          </cell>
          <cell r="Z102">
            <v>45824.451612903227</v>
          </cell>
          <cell r="AA102">
            <v>29619</v>
          </cell>
          <cell r="AB102">
            <v>11198.032258064517</v>
          </cell>
          <cell r="AC102">
            <v>21835.354838709678</v>
          </cell>
          <cell r="AD102">
            <v>15854.806451612903</v>
          </cell>
          <cell r="AE102">
            <v>12692.935483870968</v>
          </cell>
          <cell r="AF102">
            <v>5861.677419354839</v>
          </cell>
          <cell r="AG102">
            <v>6831.2580645161288</v>
          </cell>
          <cell r="AH102">
            <v>3161.8709677419356</v>
          </cell>
          <cell r="AI102">
            <v>8699.8064516129034</v>
          </cell>
          <cell r="AJ102">
            <v>8587</v>
          </cell>
          <cell r="AK102">
            <v>7480.5806451612907</v>
          </cell>
          <cell r="AL102">
            <v>170.06451612903226</v>
          </cell>
          <cell r="AM102">
            <v>936.3548387096771</v>
          </cell>
          <cell r="AN102">
            <v>112.80645161290323</v>
          </cell>
          <cell r="AO102">
            <v>171484.94864427569</v>
          </cell>
          <cell r="AP102">
            <v>131576.32735615841</v>
          </cell>
          <cell r="AQ102">
            <v>116307.26284002941</v>
          </cell>
          <cell r="AR102">
            <v>15269.064516129032</v>
          </cell>
          <cell r="AS102">
            <v>39908.621288117298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51986.923249350388</v>
          </cell>
        </row>
        <row r="103">
          <cell r="A103">
            <v>40724</v>
          </cell>
          <cell r="B103">
            <v>348504.9</v>
          </cell>
          <cell r="C103">
            <v>233813.9666666667</v>
          </cell>
          <cell r="D103">
            <v>128434.43333333331</v>
          </cell>
          <cell r="E103">
            <v>128434.43333333331</v>
          </cell>
          <cell r="F103">
            <v>0</v>
          </cell>
          <cell r="G103">
            <v>105379.53333333333</v>
          </cell>
          <cell r="H103">
            <v>95604.7</v>
          </cell>
          <cell r="I103">
            <v>95595.008000000002</v>
          </cell>
          <cell r="J103">
            <v>9.6920000000000002</v>
          </cell>
          <cell r="K103">
            <v>9.6920000000000002</v>
          </cell>
          <cell r="L103">
            <v>0</v>
          </cell>
          <cell r="M103">
            <v>9774.8333333333339</v>
          </cell>
          <cell r="N103">
            <v>114690.93333333331</v>
          </cell>
          <cell r="O103">
            <v>283697.23669824132</v>
          </cell>
          <cell r="P103">
            <v>471369.73669824121</v>
          </cell>
          <cell r="Q103">
            <v>248934.70336490791</v>
          </cell>
          <cell r="R103">
            <v>248934.70336490791</v>
          </cell>
          <cell r="S103">
            <v>354314.23669824132</v>
          </cell>
          <cell r="T103">
            <v>214671.09999999998</v>
          </cell>
          <cell r="U103">
            <v>191819.53333333333</v>
          </cell>
          <cell r="V103">
            <v>27419.766666666666</v>
          </cell>
          <cell r="W103">
            <v>40143.300000000003</v>
          </cell>
          <cell r="X103">
            <v>21962.2</v>
          </cell>
          <cell r="Y103">
            <v>12521.833333333334</v>
          </cell>
          <cell r="Z103">
            <v>47344.76666666667</v>
          </cell>
          <cell r="AA103">
            <v>30662.5</v>
          </cell>
          <cell r="AB103">
            <v>11765.166666666666</v>
          </cell>
          <cell r="AC103">
            <v>22851.566666666666</v>
          </cell>
          <cell r="AD103">
            <v>15659.466666666667</v>
          </cell>
          <cell r="AE103">
            <v>12992.666666666666</v>
          </cell>
          <cell r="AF103">
            <v>6022.7333333333336</v>
          </cell>
          <cell r="AG103">
            <v>6969.9333333333325</v>
          </cell>
          <cell r="AH103">
            <v>2666.8</v>
          </cell>
          <cell r="AI103">
            <v>8893.1999999999989</v>
          </cell>
          <cell r="AJ103">
            <v>8786.7999999999993</v>
          </cell>
          <cell r="AK103">
            <v>7565.9333333333334</v>
          </cell>
          <cell r="AL103">
            <v>181.43333333333334</v>
          </cell>
          <cell r="AM103">
            <v>1039.4333333333325</v>
          </cell>
          <cell r="AN103">
            <v>106.4</v>
          </cell>
          <cell r="AO103">
            <v>176930.543075194</v>
          </cell>
          <cell r="AP103">
            <v>137193.70336490805</v>
          </cell>
          <cell r="AQ103">
            <v>120500.27003157471</v>
          </cell>
          <cell r="AR103">
            <v>16693.433333333334</v>
          </cell>
          <cell r="AS103">
            <v>39736.839710285982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52094.409156317583</v>
          </cell>
        </row>
        <row r="104">
          <cell r="A104">
            <v>40755</v>
          </cell>
          <cell r="B104">
            <v>358553.32258064521</v>
          </cell>
          <cell r="C104">
            <v>242220.32258064521</v>
          </cell>
          <cell r="D104">
            <v>136102.3548387097</v>
          </cell>
          <cell r="E104">
            <v>136102.3548387097</v>
          </cell>
          <cell r="F104">
            <v>0</v>
          </cell>
          <cell r="G104">
            <v>106117.96774193548</v>
          </cell>
          <cell r="H104">
            <v>96361.322580645166</v>
          </cell>
          <cell r="I104">
            <v>96351.658580645162</v>
          </cell>
          <cell r="J104">
            <v>9.6639999999999997</v>
          </cell>
          <cell r="K104">
            <v>9.6639999999999997</v>
          </cell>
          <cell r="L104">
            <v>0</v>
          </cell>
          <cell r="M104">
            <v>9756.645161290322</v>
          </cell>
          <cell r="N104">
            <v>116333</v>
          </cell>
          <cell r="O104">
            <v>296363.66616946901</v>
          </cell>
          <cell r="P104">
            <v>489295.89197592047</v>
          </cell>
          <cell r="Q104">
            <v>264116.56939527538</v>
          </cell>
          <cell r="R104">
            <v>264116.56939527538</v>
          </cell>
          <cell r="S104">
            <v>370234.53713721078</v>
          </cell>
          <cell r="T104">
            <v>227321.74193548388</v>
          </cell>
          <cell r="U104">
            <v>202073.19354838709</v>
          </cell>
          <cell r="V104">
            <v>28687.806451612902</v>
          </cell>
          <cell r="W104">
            <v>42685.096774193546</v>
          </cell>
          <cell r="X104">
            <v>22575.483870967742</v>
          </cell>
          <cell r="Y104">
            <v>13149.612903225807</v>
          </cell>
          <cell r="Z104">
            <v>48649.967741935485</v>
          </cell>
          <cell r="AA104">
            <v>31560.258064516129</v>
          </cell>
          <cell r="AB104">
            <v>14764.967741935483</v>
          </cell>
          <cell r="AC104">
            <v>25248.548387096773</v>
          </cell>
          <cell r="AD104">
            <v>15716.935483870968</v>
          </cell>
          <cell r="AE104">
            <v>13316.225806451614</v>
          </cell>
          <cell r="AF104">
            <v>6196.8709677419356</v>
          </cell>
          <cell r="AG104">
            <v>7119.354838709678</v>
          </cell>
          <cell r="AH104">
            <v>2400.7096774193546</v>
          </cell>
          <cell r="AI104">
            <v>9173.645161290322</v>
          </cell>
          <cell r="AJ104">
            <v>9074.0645161290322</v>
          </cell>
          <cell r="AK104">
            <v>7786.1935483870966</v>
          </cell>
          <cell r="AL104">
            <v>178.38709677419354</v>
          </cell>
          <cell r="AM104">
            <v>1109.483870967742</v>
          </cell>
          <cell r="AN104">
            <v>99.58064516129032</v>
          </cell>
          <cell r="AO104">
            <v>186024.77100323641</v>
          </cell>
          <cell r="AP104">
            <v>145175.21455656577</v>
          </cell>
          <cell r="AQ104">
            <v>128014.2145565658</v>
          </cell>
          <cell r="AR104">
            <v>17161</v>
          </cell>
          <cell r="AS104">
            <v>40849.556446670606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51852.274900701515</v>
          </cell>
        </row>
        <row r="105">
          <cell r="A105">
            <v>40786</v>
          </cell>
          <cell r="B105">
            <v>365454.90322580648</v>
          </cell>
          <cell r="C105">
            <v>245078.5806451613</v>
          </cell>
          <cell r="D105">
            <v>136048.80645161291</v>
          </cell>
          <cell r="E105">
            <v>136048.80645161291</v>
          </cell>
          <cell r="F105">
            <v>0</v>
          </cell>
          <cell r="G105">
            <v>109029.77419354838</v>
          </cell>
          <cell r="H105">
            <v>99186.677419354834</v>
          </cell>
          <cell r="I105">
            <v>99177.062419354828</v>
          </cell>
          <cell r="J105">
            <v>9.6150000000000002</v>
          </cell>
          <cell r="K105">
            <v>9.6150000000000002</v>
          </cell>
          <cell r="L105">
            <v>0</v>
          </cell>
          <cell r="M105">
            <v>9843.0967741935492</v>
          </cell>
          <cell r="N105">
            <v>120376.3225806452</v>
          </cell>
          <cell r="O105">
            <v>300088.72832820739</v>
          </cell>
          <cell r="P105">
            <v>498030.47026369139</v>
          </cell>
          <cell r="Q105">
            <v>266256.82510240091</v>
          </cell>
          <cell r="R105">
            <v>266256.82510240091</v>
          </cell>
          <cell r="S105">
            <v>375286.59929594939</v>
          </cell>
          <cell r="T105">
            <v>233584.54838709679</v>
          </cell>
          <cell r="U105">
            <v>208320.06451612903</v>
          </cell>
          <cell r="V105">
            <v>28059.612903225807</v>
          </cell>
          <cell r="W105">
            <v>44680.096774193546</v>
          </cell>
          <cell r="X105">
            <v>23254.645161290322</v>
          </cell>
          <cell r="Y105">
            <v>13792.129032258064</v>
          </cell>
          <cell r="Z105">
            <v>50450.774193548386</v>
          </cell>
          <cell r="AA105">
            <v>32322.419354838708</v>
          </cell>
          <cell r="AB105">
            <v>15760.387096774193</v>
          </cell>
          <cell r="AC105">
            <v>25264.483870967742</v>
          </cell>
          <cell r="AD105">
            <v>15910.580645161292</v>
          </cell>
          <cell r="AE105">
            <v>13878.354838709678</v>
          </cell>
          <cell r="AF105">
            <v>6594.1612903225814</v>
          </cell>
          <cell r="AG105">
            <v>7284.1935483870966</v>
          </cell>
          <cell r="AH105">
            <v>2032.2258064516129</v>
          </cell>
          <cell r="AI105">
            <v>9450.1612903225814</v>
          </cell>
          <cell r="AJ105">
            <v>9356.8064516129034</v>
          </cell>
          <cell r="AK105">
            <v>8034.0645161290322</v>
          </cell>
          <cell r="AL105">
            <v>183.38709677419354</v>
          </cell>
          <cell r="AM105">
            <v>1139.3548387096776</v>
          </cell>
          <cell r="AN105">
            <v>93.354838709677423</v>
          </cell>
          <cell r="AO105">
            <v>188973.40763414209</v>
          </cell>
          <cell r="AP105">
            <v>147649.40574756227</v>
          </cell>
          <cell r="AQ105">
            <v>130208.018650788</v>
          </cell>
          <cell r="AR105">
            <v>17441.387096774193</v>
          </cell>
          <cell r="AS105">
            <v>41324.001886579892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50387.728291699466</v>
          </cell>
        </row>
        <row r="106">
          <cell r="A106">
            <v>40816</v>
          </cell>
          <cell r="B106">
            <v>371038.8</v>
          </cell>
          <cell r="C106">
            <v>245741.16666666669</v>
          </cell>
          <cell r="D106">
            <v>135917</v>
          </cell>
          <cell r="E106">
            <v>135917</v>
          </cell>
          <cell r="F106">
            <v>0</v>
          </cell>
          <cell r="G106">
            <v>109824.16666666667</v>
          </cell>
          <cell r="H106">
            <v>99936.933333333334</v>
          </cell>
          <cell r="I106">
            <v>99927.247333333333</v>
          </cell>
          <cell r="J106">
            <v>9.6859999999999999</v>
          </cell>
          <cell r="K106">
            <v>9.6859999999999999</v>
          </cell>
          <cell r="L106">
            <v>0</v>
          </cell>
          <cell r="M106">
            <v>9887.2333333333336</v>
          </cell>
          <cell r="N106">
            <v>125297.6333333333</v>
          </cell>
          <cell r="O106">
            <v>298377.587559306</v>
          </cell>
          <cell r="P106">
            <v>504292.75422597292</v>
          </cell>
          <cell r="Q106">
            <v>266545.68755930598</v>
          </cell>
          <cell r="R106">
            <v>266545.68755930598</v>
          </cell>
          <cell r="S106">
            <v>376369.85422597278</v>
          </cell>
          <cell r="T106">
            <v>243392.86666666667</v>
          </cell>
          <cell r="U106">
            <v>218586.53333333333</v>
          </cell>
          <cell r="V106">
            <v>28668.266666666666</v>
          </cell>
          <cell r="W106">
            <v>47875.3</v>
          </cell>
          <cell r="X106">
            <v>24051.733333333334</v>
          </cell>
          <cell r="Y106">
            <v>14568.433333333332</v>
          </cell>
          <cell r="Z106">
            <v>52845.466666666667</v>
          </cell>
          <cell r="AA106">
            <v>34198.133333333331</v>
          </cell>
          <cell r="AB106">
            <v>16379.2</v>
          </cell>
          <cell r="AC106">
            <v>24806.333333333332</v>
          </cell>
          <cell r="AD106">
            <v>15676.633333333333</v>
          </cell>
          <cell r="AE106">
            <v>14338.833333333334</v>
          </cell>
          <cell r="AF106">
            <v>6848.3</v>
          </cell>
          <cell r="AG106">
            <v>7490.5333333333338</v>
          </cell>
          <cell r="AH106">
            <v>1337.8</v>
          </cell>
          <cell r="AI106">
            <v>9637.7666666666664</v>
          </cell>
          <cell r="AJ106">
            <v>9551.1333333333332</v>
          </cell>
          <cell r="AK106">
            <v>8189.8666666666668</v>
          </cell>
          <cell r="AL106">
            <v>190.56666666666666</v>
          </cell>
          <cell r="AM106">
            <v>1170.6999999999998</v>
          </cell>
          <cell r="AN106">
            <v>86.63333333333334</v>
          </cell>
          <cell r="AO106">
            <v>190570.35660885871</v>
          </cell>
          <cell r="AP106">
            <v>148676.5208926393</v>
          </cell>
          <cell r="AQ106">
            <v>130628.687559306</v>
          </cell>
          <cell r="AR106">
            <v>18047.833333333332</v>
          </cell>
          <cell r="AS106">
            <v>41893.83571621927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49421.070200554015</v>
          </cell>
        </row>
        <row r="107">
          <cell r="A107">
            <v>40847</v>
          </cell>
          <cell r="B107">
            <v>374114.38709677418</v>
          </cell>
          <cell r="C107">
            <v>246929.45161290321</v>
          </cell>
          <cell r="D107">
            <v>135365.4838709677</v>
          </cell>
          <cell r="E107">
            <v>135365.4838709677</v>
          </cell>
          <cell r="F107">
            <v>0</v>
          </cell>
          <cell r="G107">
            <v>111563.96774193548</v>
          </cell>
          <cell r="H107">
            <v>101495</v>
          </cell>
          <cell r="I107">
            <v>101485.14</v>
          </cell>
          <cell r="J107">
            <v>9.86</v>
          </cell>
          <cell r="K107">
            <v>9.86</v>
          </cell>
          <cell r="L107">
            <v>0</v>
          </cell>
          <cell r="M107">
            <v>10068.967741935479</v>
          </cell>
          <cell r="N107">
            <v>127184.935483871</v>
          </cell>
          <cell r="O107">
            <v>300961.35719276959</v>
          </cell>
          <cell r="P107">
            <v>508306.03461212449</v>
          </cell>
          <cell r="Q107">
            <v>266876.1959024471</v>
          </cell>
          <cell r="R107">
            <v>266876.1959024471</v>
          </cell>
          <cell r="S107">
            <v>378440.1636443825</v>
          </cell>
          <cell r="T107">
            <v>252928.74193548388</v>
          </cell>
          <cell r="U107">
            <v>227738.51612903227</v>
          </cell>
          <cell r="V107">
            <v>29531.903225806451</v>
          </cell>
          <cell r="W107">
            <v>50276.806451612902</v>
          </cell>
          <cell r="X107">
            <v>24971.354838709678</v>
          </cell>
          <cell r="Y107">
            <v>15389.258064516129</v>
          </cell>
          <cell r="Z107">
            <v>55130.129032258068</v>
          </cell>
          <cell r="AA107">
            <v>35527.451612903227</v>
          </cell>
          <cell r="AB107">
            <v>16911.612903225807</v>
          </cell>
          <cell r="AC107">
            <v>25190.225806451614</v>
          </cell>
          <cell r="AD107">
            <v>15874.806451612903</v>
          </cell>
          <cell r="AE107">
            <v>14746.032258064517</v>
          </cell>
          <cell r="AF107">
            <v>7103.8709677419356</v>
          </cell>
          <cell r="AG107">
            <v>7642.1612903225814</v>
          </cell>
          <cell r="AH107">
            <v>1128.7741935483871</v>
          </cell>
          <cell r="AI107">
            <v>9725.3870967741932</v>
          </cell>
          <cell r="AJ107">
            <v>9644.4516129032254</v>
          </cell>
          <cell r="AK107">
            <v>8163.0967741935483</v>
          </cell>
          <cell r="AL107">
            <v>198.7741935483871</v>
          </cell>
          <cell r="AM107">
            <v>1282.58064516129</v>
          </cell>
          <cell r="AN107">
            <v>80.935483870967744</v>
          </cell>
          <cell r="AO107">
            <v>191897.22625882021</v>
          </cell>
          <cell r="AP107">
            <v>149277.03461212455</v>
          </cell>
          <cell r="AQ107">
            <v>131510.7120314794</v>
          </cell>
          <cell r="AR107">
            <v>17766.322580645163</v>
          </cell>
          <cell r="AS107">
            <v>42620.191646695748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48037.967509157461</v>
          </cell>
        </row>
        <row r="108">
          <cell r="A108">
            <v>40877</v>
          </cell>
          <cell r="B108">
            <v>377381.4</v>
          </cell>
          <cell r="C108">
            <v>251724.76666666669</v>
          </cell>
          <cell r="D108">
            <v>136021</v>
          </cell>
          <cell r="E108">
            <v>136021</v>
          </cell>
          <cell r="F108">
            <v>0</v>
          </cell>
          <cell r="G108">
            <v>115703.76666666663</v>
          </cell>
          <cell r="H108">
            <v>105675.5333333333</v>
          </cell>
          <cell r="I108">
            <v>105665.7273333333</v>
          </cell>
          <cell r="J108">
            <v>9.8059999999999992</v>
          </cell>
          <cell r="K108">
            <v>9.8059999999999992</v>
          </cell>
          <cell r="L108">
            <v>0</v>
          </cell>
          <cell r="M108">
            <v>10028.23333333333</v>
          </cell>
          <cell r="N108">
            <v>125656.6333333333</v>
          </cell>
          <cell r="O108">
            <v>303195.2424993327</v>
          </cell>
          <cell r="P108">
            <v>515567.60916599928</v>
          </cell>
          <cell r="Q108">
            <v>271346.67583266599</v>
          </cell>
          <cell r="R108">
            <v>271346.67583266599</v>
          </cell>
          <cell r="S108">
            <v>387050.44249933271</v>
          </cell>
          <cell r="T108">
            <v>261682.16666666666</v>
          </cell>
          <cell r="U108">
            <v>234463.36666666667</v>
          </cell>
          <cell r="V108">
            <v>30137.433333333334</v>
          </cell>
          <cell r="W108">
            <v>50534.133333333331</v>
          </cell>
          <cell r="X108">
            <v>25989.433333333334</v>
          </cell>
          <cell r="Y108">
            <v>16180.333333333334</v>
          </cell>
          <cell r="Z108">
            <v>57168.6</v>
          </cell>
          <cell r="AA108">
            <v>36989.666666666664</v>
          </cell>
          <cell r="AB108">
            <v>17463.766666666666</v>
          </cell>
          <cell r="AC108">
            <v>27218.799999999999</v>
          </cell>
          <cell r="AD108">
            <v>14144.733333333334</v>
          </cell>
          <cell r="AE108">
            <v>13040.166666666666</v>
          </cell>
          <cell r="AF108">
            <v>5759.2</v>
          </cell>
          <cell r="AG108">
            <v>7280.9666666666662</v>
          </cell>
          <cell r="AH108">
            <v>1104.5666666666666</v>
          </cell>
          <cell r="AI108">
            <v>9892.7666666666664</v>
          </cell>
          <cell r="AJ108">
            <v>9819.1333333333332</v>
          </cell>
          <cell r="AK108">
            <v>8355.7000000000007</v>
          </cell>
          <cell r="AL108">
            <v>202</v>
          </cell>
          <cell r="AM108">
            <v>1261.4333333333325</v>
          </cell>
          <cell r="AN108">
            <v>73.63333333333334</v>
          </cell>
          <cell r="AO108">
            <v>196055.43004349619</v>
          </cell>
          <cell r="AP108">
            <v>152703.00916599936</v>
          </cell>
          <cell r="AQ108">
            <v>135325.67583266599</v>
          </cell>
          <cell r="AR108">
            <v>17377.333333333332</v>
          </cell>
          <cell r="AS108">
            <v>43352.42087749693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46464.758604385766</v>
          </cell>
        </row>
        <row r="109">
          <cell r="A109">
            <v>40908</v>
          </cell>
          <cell r="B109">
            <v>382887.74193548382</v>
          </cell>
          <cell r="C109">
            <v>262113.4838709677</v>
          </cell>
          <cell r="D109">
            <v>143942.70967741939</v>
          </cell>
          <cell r="E109">
            <v>143942.70967741939</v>
          </cell>
          <cell r="F109">
            <v>0</v>
          </cell>
          <cell r="G109">
            <v>118170.77419354844</v>
          </cell>
          <cell r="H109">
            <v>107357.29032258069</v>
          </cell>
          <cell r="I109">
            <v>107347.57432258069</v>
          </cell>
          <cell r="J109">
            <v>9.7159999999999993</v>
          </cell>
          <cell r="K109">
            <v>9.7159999999999993</v>
          </cell>
          <cell r="L109">
            <v>0</v>
          </cell>
          <cell r="M109">
            <v>10813.483870967741</v>
          </cell>
          <cell r="N109">
            <v>120774.25806451611</v>
          </cell>
          <cell r="O109">
            <v>324858.41025451582</v>
          </cell>
          <cell r="P109">
            <v>530273.1844480643</v>
          </cell>
          <cell r="Q109">
            <v>288232.89412548358</v>
          </cell>
          <cell r="R109">
            <v>288232.89412548358</v>
          </cell>
          <cell r="S109">
            <v>406403.66831903212</v>
          </cell>
          <cell r="T109">
            <v>268587.3548387097</v>
          </cell>
          <cell r="U109">
            <v>241210.54838709679</v>
          </cell>
          <cell r="V109">
            <v>30929.935483870966</v>
          </cell>
          <cell r="W109">
            <v>51144.225806451614</v>
          </cell>
          <cell r="X109">
            <v>26834.741935483871</v>
          </cell>
          <cell r="Y109">
            <v>16396.806451612902</v>
          </cell>
          <cell r="Z109">
            <v>58115.387096774197</v>
          </cell>
          <cell r="AA109">
            <v>39942.06451612903</v>
          </cell>
          <cell r="AB109">
            <v>17847.387096774193</v>
          </cell>
          <cell r="AC109">
            <v>27376.806451612902</v>
          </cell>
          <cell r="AD109">
            <v>13157.032258064515</v>
          </cell>
          <cell r="AE109">
            <v>12035.645161290322</v>
          </cell>
          <cell r="AF109">
            <v>5228.8064516129034</v>
          </cell>
          <cell r="AG109">
            <v>6806.8387096774186</v>
          </cell>
          <cell r="AH109">
            <v>1121.3870967741937</v>
          </cell>
          <cell r="AI109">
            <v>9606.9354838709678</v>
          </cell>
          <cell r="AJ109">
            <v>9538.8064516129034</v>
          </cell>
          <cell r="AK109">
            <v>8098.2903225806449</v>
          </cell>
          <cell r="AL109">
            <v>211.64516129032259</v>
          </cell>
          <cell r="AM109">
            <v>1228.8709677419358</v>
          </cell>
          <cell r="AN109">
            <v>68.129032258064512</v>
          </cell>
          <cell r="AO109">
            <v>210099.9750547531</v>
          </cell>
          <cell r="AP109">
            <v>165180.95864161258</v>
          </cell>
          <cell r="AQ109">
            <v>144290.18444806419</v>
          </cell>
          <cell r="AR109">
            <v>20890.774193548386</v>
          </cell>
          <cell r="AS109">
            <v>44919.016413140576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45982.504287836076</v>
          </cell>
        </row>
        <row r="110">
          <cell r="A110">
            <v>40939</v>
          </cell>
          <cell r="B110">
            <v>398954.45161290321</v>
          </cell>
          <cell r="C110">
            <v>270559.80645161291</v>
          </cell>
          <cell r="D110">
            <v>145709.03225806449</v>
          </cell>
          <cell r="E110">
            <v>145709.03225806449</v>
          </cell>
          <cell r="F110">
            <v>0</v>
          </cell>
          <cell r="G110">
            <v>124850.77419354841</v>
          </cell>
          <cell r="H110">
            <v>114523.5806451613</v>
          </cell>
          <cell r="I110">
            <v>114514.4366451613</v>
          </cell>
          <cell r="J110">
            <v>9.1440000000000001</v>
          </cell>
          <cell r="K110">
            <v>9.1440000000000001</v>
          </cell>
          <cell r="L110">
            <v>0</v>
          </cell>
          <cell r="M110">
            <v>10327.1935483871</v>
          </cell>
          <cell r="N110">
            <v>128394.6451612903</v>
          </cell>
          <cell r="O110">
            <v>346524.22266066459</v>
          </cell>
          <cell r="P110">
            <v>551941.31943485816</v>
          </cell>
          <cell r="Q110">
            <v>295658.41620905162</v>
          </cell>
          <cell r="R110">
            <v>295658.41620905162</v>
          </cell>
          <cell r="S110">
            <v>420509.19040260022</v>
          </cell>
          <cell r="T110">
            <v>273003.12903225806</v>
          </cell>
          <cell r="U110">
            <v>245930.90322580645</v>
          </cell>
          <cell r="V110">
            <v>31081.451612903227</v>
          </cell>
          <cell r="W110">
            <v>51968.225806451614</v>
          </cell>
          <cell r="X110">
            <v>27499.419354838708</v>
          </cell>
          <cell r="Y110">
            <v>16756.16129032258</v>
          </cell>
          <cell r="Z110">
            <v>58868.258064516129</v>
          </cell>
          <cell r="AA110">
            <v>41855.903225806454</v>
          </cell>
          <cell r="AB110">
            <v>17901.483870967742</v>
          </cell>
          <cell r="AC110">
            <v>27072.225806451614</v>
          </cell>
          <cell r="AD110">
            <v>13370.064516129034</v>
          </cell>
          <cell r="AE110">
            <v>12088.096774193549</v>
          </cell>
          <cell r="AF110">
            <v>5301.4516129032254</v>
          </cell>
          <cell r="AG110">
            <v>6786.6451612903238</v>
          </cell>
          <cell r="AH110">
            <v>1281.9677419354839</v>
          </cell>
          <cell r="AI110">
            <v>9575.645161290322</v>
          </cell>
          <cell r="AJ110">
            <v>9509.645161290322</v>
          </cell>
          <cell r="AK110">
            <v>8120.0967741935483</v>
          </cell>
          <cell r="AL110">
            <v>228.09677419354838</v>
          </cell>
          <cell r="AM110">
            <v>1161.4516129032254</v>
          </cell>
          <cell r="AN110">
            <v>66</v>
          </cell>
          <cell r="AO110">
            <v>220629.7193377199</v>
          </cell>
          <cell r="AP110">
            <v>170303.54524130962</v>
          </cell>
          <cell r="AQ110">
            <v>149949.3839509871</v>
          </cell>
          <cell r="AR110">
            <v>20354.16129032258</v>
          </cell>
          <cell r="AS110">
            <v>50326.17409641025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46557.162083587427</v>
          </cell>
        </row>
        <row r="111">
          <cell r="A111">
            <v>40968</v>
          </cell>
          <cell r="B111">
            <v>407012.96551724139</v>
          </cell>
          <cell r="C111">
            <v>277609.86206896551</v>
          </cell>
          <cell r="D111">
            <v>147420.3448275862</v>
          </cell>
          <cell r="E111">
            <v>147420.3448275862</v>
          </cell>
          <cell r="F111">
            <v>0</v>
          </cell>
          <cell r="G111">
            <v>130189.51724137928</v>
          </cell>
          <cell r="H111">
            <v>119508.724137931</v>
          </cell>
          <cell r="I111">
            <v>119499.826137931</v>
          </cell>
          <cell r="J111">
            <v>8.8979999999999997</v>
          </cell>
          <cell r="K111">
            <v>8.8979999999999997</v>
          </cell>
          <cell r="L111">
            <v>0</v>
          </cell>
          <cell r="M111">
            <v>10680.793103448281</v>
          </cell>
          <cell r="N111">
            <v>129403.1034482759</v>
          </cell>
          <cell r="O111">
            <v>338364.54314476991</v>
          </cell>
          <cell r="P111">
            <v>558360.75004132139</v>
          </cell>
          <cell r="Q111">
            <v>296025.78452408011</v>
          </cell>
          <cell r="R111">
            <v>296025.78452408011</v>
          </cell>
          <cell r="S111">
            <v>426215.30176545947</v>
          </cell>
          <cell r="T111">
            <v>277085.58620689652</v>
          </cell>
          <cell r="U111">
            <v>249053.68965517241</v>
          </cell>
          <cell r="V111">
            <v>33146.965517241377</v>
          </cell>
          <cell r="W111">
            <v>50775.931034482761</v>
          </cell>
          <cell r="X111">
            <v>27973.689655172413</v>
          </cell>
          <cell r="Y111">
            <v>17147.137931034482</v>
          </cell>
          <cell r="Z111">
            <v>59918.206896551725</v>
          </cell>
          <cell r="AA111">
            <v>41859.241379310348</v>
          </cell>
          <cell r="AB111">
            <v>18232.517241379312</v>
          </cell>
          <cell r="AC111">
            <v>28031.896551724138</v>
          </cell>
          <cell r="AD111">
            <v>13278.068965517243</v>
          </cell>
          <cell r="AE111">
            <v>12021.758620689656</v>
          </cell>
          <cell r="AF111">
            <v>5281.7931034482763</v>
          </cell>
          <cell r="AG111">
            <v>6739.9655172413795</v>
          </cell>
          <cell r="AH111">
            <v>1256.3103448275863</v>
          </cell>
          <cell r="AI111">
            <v>9713.2068965517246</v>
          </cell>
          <cell r="AJ111">
            <v>9652.4482758620688</v>
          </cell>
          <cell r="AK111">
            <v>8208.5172413793098</v>
          </cell>
          <cell r="AL111">
            <v>303.44827586206895</v>
          </cell>
          <cell r="AM111">
            <v>1140.4827586206902</v>
          </cell>
          <cell r="AN111">
            <v>60.758620689655174</v>
          </cell>
          <cell r="AO111">
            <v>207845.28353458241</v>
          </cell>
          <cell r="AP111">
            <v>168651.06038614892</v>
          </cell>
          <cell r="AQ111">
            <v>148605.43969649379</v>
          </cell>
          <cell r="AR111">
            <v>20045.620689655174</v>
          </cell>
          <cell r="AS111">
            <v>39194.223148433382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46811.198730806304</v>
          </cell>
        </row>
        <row r="112">
          <cell r="A112">
            <v>40999</v>
          </cell>
          <cell r="B112">
            <v>414744.09677419346</v>
          </cell>
          <cell r="C112">
            <v>285661.03225806449</v>
          </cell>
          <cell r="D112">
            <v>150427.5806451613</v>
          </cell>
          <cell r="E112">
            <v>150427.5806451613</v>
          </cell>
          <cell r="F112">
            <v>0</v>
          </cell>
          <cell r="G112">
            <v>135233.45161290324</v>
          </cell>
          <cell r="H112">
            <v>124657.3548387097</v>
          </cell>
          <cell r="I112">
            <v>124648.59683870969</v>
          </cell>
          <cell r="J112">
            <v>8.7579999999999991</v>
          </cell>
          <cell r="K112">
            <v>8.7579999999999991</v>
          </cell>
          <cell r="L112">
            <v>0</v>
          </cell>
          <cell r="M112">
            <v>10576.096774193549</v>
          </cell>
          <cell r="N112">
            <v>129083.064516129</v>
          </cell>
          <cell r="O112">
            <v>340503.09436493227</v>
          </cell>
          <cell r="P112">
            <v>566614.70726815786</v>
          </cell>
          <cell r="Q112">
            <v>299590.513719771</v>
          </cell>
          <cell r="R112">
            <v>299590.513719771</v>
          </cell>
          <cell r="S112">
            <v>434823.96533267421</v>
          </cell>
          <cell r="T112">
            <v>283252.48387096776</v>
          </cell>
          <cell r="U112">
            <v>254322.16129032258</v>
          </cell>
          <cell r="V112">
            <v>35334.903225806454</v>
          </cell>
          <cell r="W112">
            <v>50344.354838709674</v>
          </cell>
          <cell r="X112">
            <v>28469.645161290322</v>
          </cell>
          <cell r="Y112">
            <v>17322.806451612902</v>
          </cell>
          <cell r="Z112">
            <v>61227.645161290326</v>
          </cell>
          <cell r="AA112">
            <v>43203.032258064515</v>
          </cell>
          <cell r="AB112">
            <v>18419.774193548386</v>
          </cell>
          <cell r="AC112">
            <v>28930.322580645163</v>
          </cell>
          <cell r="AD112">
            <v>13200.516129032258</v>
          </cell>
          <cell r="AE112">
            <v>11985.258064516129</v>
          </cell>
          <cell r="AF112">
            <v>5284.3548387096771</v>
          </cell>
          <cell r="AG112">
            <v>6700.9032258064517</v>
          </cell>
          <cell r="AH112">
            <v>1215.258064516129</v>
          </cell>
          <cell r="AI112">
            <v>9523.7419354838694</v>
          </cell>
          <cell r="AJ112">
            <v>9475.8387096774186</v>
          </cell>
          <cell r="AK112">
            <v>8056.1935483870966</v>
          </cell>
          <cell r="AL112">
            <v>303.64516129032256</v>
          </cell>
          <cell r="AM112">
            <v>1115.9999999999995</v>
          </cell>
          <cell r="AN112">
            <v>47.903225806451616</v>
          </cell>
          <cell r="AO112">
            <v>216343.42714906289</v>
          </cell>
          <cell r="AP112">
            <v>168754.54597783546</v>
          </cell>
          <cell r="AQ112">
            <v>149162.9330746097</v>
          </cell>
          <cell r="AR112">
            <v>19591.612903225807</v>
          </cell>
          <cell r="AS112">
            <v>47588.881171227295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47168.153016910976</v>
          </cell>
        </row>
        <row r="113">
          <cell r="A113">
            <v>41029</v>
          </cell>
          <cell r="B113">
            <v>422960.66666666657</v>
          </cell>
          <cell r="C113">
            <v>294578.73333333328</v>
          </cell>
          <cell r="D113">
            <v>155248.1</v>
          </cell>
          <cell r="E113">
            <v>155248.1</v>
          </cell>
          <cell r="F113">
            <v>0</v>
          </cell>
          <cell r="G113">
            <v>139330.63333333339</v>
          </cell>
          <cell r="H113">
            <v>128071.76666666671</v>
          </cell>
          <cell r="I113">
            <v>128063.0086666667</v>
          </cell>
          <cell r="J113">
            <v>8.7579999999999991</v>
          </cell>
          <cell r="K113">
            <v>8.7579999999999991</v>
          </cell>
          <cell r="L113">
            <v>0</v>
          </cell>
          <cell r="M113">
            <v>11258.86666666667</v>
          </cell>
          <cell r="N113">
            <v>128381.93333333331</v>
          </cell>
          <cell r="O113">
            <v>343906.24549518857</v>
          </cell>
          <cell r="P113">
            <v>576127.04549518868</v>
          </cell>
          <cell r="Q113">
            <v>305665.81216185528</v>
          </cell>
          <cell r="R113">
            <v>305665.81216185528</v>
          </cell>
          <cell r="S113">
            <v>444996.44549518859</v>
          </cell>
          <cell r="T113">
            <v>287536.3</v>
          </cell>
          <cell r="U113">
            <v>258178.66666666666</v>
          </cell>
          <cell r="V113">
            <v>35271.26666666667</v>
          </cell>
          <cell r="W113">
            <v>50310.73333333333</v>
          </cell>
          <cell r="X113">
            <v>28933.599999999999</v>
          </cell>
          <cell r="Y113">
            <v>17571.266666666666</v>
          </cell>
          <cell r="Z113">
            <v>62540.866666666669</v>
          </cell>
          <cell r="AA113">
            <v>43881.3</v>
          </cell>
          <cell r="AB113">
            <v>19669.633333333335</v>
          </cell>
          <cell r="AC113">
            <v>29357.633333333335</v>
          </cell>
          <cell r="AD113">
            <v>13115</v>
          </cell>
          <cell r="AE113">
            <v>11908.566666666668</v>
          </cell>
          <cell r="AF113">
            <v>5253.9333333333334</v>
          </cell>
          <cell r="AG113">
            <v>6654.6333333333341</v>
          </cell>
          <cell r="AH113">
            <v>1206.4333333333334</v>
          </cell>
          <cell r="AI113">
            <v>9488.8666666666668</v>
          </cell>
          <cell r="AJ113">
            <v>9434.2000000000007</v>
          </cell>
          <cell r="AK113">
            <v>8025.0333333333338</v>
          </cell>
          <cell r="AL113">
            <v>291.16666666666669</v>
          </cell>
          <cell r="AM113">
            <v>1118.0000000000002</v>
          </cell>
          <cell r="AN113">
            <v>54.666666666666664</v>
          </cell>
          <cell r="AO113">
            <v>220604.22622697399</v>
          </cell>
          <cell r="AP113">
            <v>170731.11216185533</v>
          </cell>
          <cell r="AQ113">
            <v>150417.71216185531</v>
          </cell>
          <cell r="AR113">
            <v>20313.400000000001</v>
          </cell>
          <cell r="AS113">
            <v>49873.1140651186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47462.42400800655</v>
          </cell>
        </row>
        <row r="114">
          <cell r="A114">
            <v>41060</v>
          </cell>
          <cell r="B114">
            <v>434452.67741935491</v>
          </cell>
          <cell r="C114">
            <v>301141.54838709679</v>
          </cell>
          <cell r="D114">
            <v>159284.09677419349</v>
          </cell>
          <cell r="E114">
            <v>159284.09677419349</v>
          </cell>
          <cell r="F114">
            <v>0</v>
          </cell>
          <cell r="G114">
            <v>141857.45161290318</v>
          </cell>
          <cell r="H114">
            <v>130315.0967741935</v>
          </cell>
          <cell r="I114">
            <v>130306.5587741935</v>
          </cell>
          <cell r="J114">
            <v>8.5380000000000003</v>
          </cell>
          <cell r="K114">
            <v>8.5380000000000003</v>
          </cell>
          <cell r="L114">
            <v>0</v>
          </cell>
          <cell r="M114">
            <v>11542.35483870968</v>
          </cell>
          <cell r="N114">
            <v>133311.12903225809</v>
          </cell>
          <cell r="O114">
            <v>354344.86248683452</v>
          </cell>
          <cell r="P114">
            <v>591466.636680383</v>
          </cell>
          <cell r="Q114">
            <v>313563.63668038283</v>
          </cell>
          <cell r="R114">
            <v>313563.63668038283</v>
          </cell>
          <cell r="S114">
            <v>455421.0882932861</v>
          </cell>
          <cell r="T114">
            <v>293667.80645161291</v>
          </cell>
          <cell r="U114">
            <v>263926.06451612903</v>
          </cell>
          <cell r="V114">
            <v>36950.096774193546</v>
          </cell>
          <cell r="W114">
            <v>50433.290322580644</v>
          </cell>
          <cell r="X114">
            <v>29462.677419354837</v>
          </cell>
          <cell r="Y114">
            <v>17780.225806451614</v>
          </cell>
          <cell r="Z114">
            <v>63861.93548387097</v>
          </cell>
          <cell r="AA114">
            <v>44383.225806451614</v>
          </cell>
          <cell r="AB114">
            <v>21054.612903225807</v>
          </cell>
          <cell r="AC114">
            <v>29741.741935483871</v>
          </cell>
          <cell r="AD114">
            <v>12575.580645161292</v>
          </cell>
          <cell r="AE114">
            <v>11531.612903225807</v>
          </cell>
          <cell r="AF114">
            <v>5012.8709677419356</v>
          </cell>
          <cell r="AG114">
            <v>6518.7419354838712</v>
          </cell>
          <cell r="AH114">
            <v>1043.9677419354839</v>
          </cell>
          <cell r="AI114">
            <v>9213.2258064516118</v>
          </cell>
          <cell r="AJ114">
            <v>9176.7741935483864</v>
          </cell>
          <cell r="AK114">
            <v>7772.4516129032254</v>
          </cell>
          <cell r="AL114">
            <v>319.70967741935482</v>
          </cell>
          <cell r="AM114">
            <v>1084.6129032258061</v>
          </cell>
          <cell r="AN114">
            <v>36.451612903225808</v>
          </cell>
          <cell r="AO114">
            <v>223779.12530272399</v>
          </cell>
          <cell r="AP114">
            <v>172400.73345457643</v>
          </cell>
          <cell r="AQ114">
            <v>154279.5399061894</v>
          </cell>
          <cell r="AR114">
            <v>18121.193548387098</v>
          </cell>
          <cell r="AS114">
            <v>51378.391848147672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47435.812570479189</v>
          </cell>
        </row>
        <row r="115">
          <cell r="A115">
            <v>41090</v>
          </cell>
          <cell r="B115">
            <v>444059.03333333344</v>
          </cell>
          <cell r="C115">
            <v>310117.26666666672</v>
          </cell>
          <cell r="D115">
            <v>165495</v>
          </cell>
          <cell r="E115">
            <v>165495</v>
          </cell>
          <cell r="F115">
            <v>0</v>
          </cell>
          <cell r="G115">
            <v>144622.26666666669</v>
          </cell>
          <cell r="H115">
            <v>132670.16666666669</v>
          </cell>
          <cell r="I115">
            <v>132661.5786666667</v>
          </cell>
          <cell r="J115">
            <v>8.5879999999999992</v>
          </cell>
          <cell r="K115">
            <v>8.5879999999999992</v>
          </cell>
          <cell r="L115">
            <v>0</v>
          </cell>
          <cell r="M115">
            <v>11952.1</v>
          </cell>
          <cell r="N115">
            <v>133941.76666666669</v>
          </cell>
          <cell r="O115">
            <v>372957.3067516546</v>
          </cell>
          <cell r="P115">
            <v>609971.37341832148</v>
          </cell>
          <cell r="Q115">
            <v>328760.3067516546</v>
          </cell>
          <cell r="R115">
            <v>328760.3067516546</v>
          </cell>
          <cell r="S115">
            <v>473382.57341832138</v>
          </cell>
          <cell r="T115">
            <v>304129.13333333336</v>
          </cell>
          <cell r="U115">
            <v>274257.2</v>
          </cell>
          <cell r="V115">
            <v>39929.76666666667</v>
          </cell>
          <cell r="W115">
            <v>52138</v>
          </cell>
          <cell r="X115">
            <v>29861.200000000001</v>
          </cell>
          <cell r="Y115">
            <v>18157.233333333334</v>
          </cell>
          <cell r="Z115">
            <v>65348.166666666664</v>
          </cell>
          <cell r="AA115">
            <v>46309.533333333333</v>
          </cell>
          <cell r="AB115">
            <v>22513.3</v>
          </cell>
          <cell r="AC115">
            <v>29871.933333333334</v>
          </cell>
          <cell r="AD115">
            <v>10532.966666666665</v>
          </cell>
          <cell r="AE115">
            <v>9573.4333333333325</v>
          </cell>
          <cell r="AF115">
            <v>3779.1666666666665</v>
          </cell>
          <cell r="AG115">
            <v>5794.2666666666664</v>
          </cell>
          <cell r="AH115">
            <v>959.5333333333333</v>
          </cell>
          <cell r="AI115">
            <v>8512.2000000000007</v>
          </cell>
          <cell r="AJ115">
            <v>8482.5666666666675</v>
          </cell>
          <cell r="AK115">
            <v>7077.7666666666664</v>
          </cell>
          <cell r="AL115">
            <v>352.66666666666669</v>
          </cell>
          <cell r="AM115">
            <v>1052.1333333333343</v>
          </cell>
          <cell r="AN115">
            <v>29.633333333333333</v>
          </cell>
          <cell r="AO115">
            <v>236883.62435063731</v>
          </cell>
          <cell r="AP115">
            <v>182785.14008498794</v>
          </cell>
          <cell r="AQ115">
            <v>163265.30675165469</v>
          </cell>
          <cell r="AR115">
            <v>19519.833333333332</v>
          </cell>
          <cell r="AS115">
            <v>54098.484265649342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46603.585056410157</v>
          </cell>
        </row>
        <row r="116">
          <cell r="A116">
            <v>41121</v>
          </cell>
          <cell r="B116">
            <v>458760.25806451624</v>
          </cell>
          <cell r="C116">
            <v>322396.3548387097</v>
          </cell>
          <cell r="D116">
            <v>173820.32258064521</v>
          </cell>
          <cell r="E116">
            <v>173820.32258064521</v>
          </cell>
          <cell r="F116">
            <v>0</v>
          </cell>
          <cell r="G116">
            <v>148576.03225806452</v>
          </cell>
          <cell r="H116">
            <v>136353.54838709679</v>
          </cell>
          <cell r="I116">
            <v>136345.17438709678</v>
          </cell>
          <cell r="J116">
            <v>8.3740000000000006</v>
          </cell>
          <cell r="K116">
            <v>8.3740000000000006</v>
          </cell>
          <cell r="L116">
            <v>0</v>
          </cell>
          <cell r="M116">
            <v>12222.483870967741</v>
          </cell>
          <cell r="N116">
            <v>136363.90322580651</v>
          </cell>
          <cell r="O116">
            <v>399322.51597520098</v>
          </cell>
          <cell r="P116">
            <v>636726.51597520092</v>
          </cell>
          <cell r="Q116">
            <v>348848.70952358813</v>
          </cell>
          <cell r="R116">
            <v>348848.70952358813</v>
          </cell>
          <cell r="S116">
            <v>497424.74178165261</v>
          </cell>
          <cell r="T116">
            <v>316565.29032258067</v>
          </cell>
          <cell r="U116">
            <v>285456.22580645164</v>
          </cell>
          <cell r="V116">
            <v>42375.645161290326</v>
          </cell>
          <cell r="W116">
            <v>57274.032258064515</v>
          </cell>
          <cell r="X116">
            <v>30381.419354838708</v>
          </cell>
          <cell r="Y116">
            <v>18531.516129032258</v>
          </cell>
          <cell r="Z116">
            <v>66131.548387096773</v>
          </cell>
          <cell r="AA116">
            <v>45942.354838709674</v>
          </cell>
          <cell r="AB116">
            <v>24819.709677419356</v>
          </cell>
          <cell r="AC116">
            <v>31109.064516129034</v>
          </cell>
          <cell r="AD116">
            <v>9674.1935483870966</v>
          </cell>
          <cell r="AE116">
            <v>8682.4193548387102</v>
          </cell>
          <cell r="AF116">
            <v>3434.3870967741937</v>
          </cell>
          <cell r="AG116">
            <v>5248.032258064517</v>
          </cell>
          <cell r="AH116">
            <v>991.77419354838707</v>
          </cell>
          <cell r="AI116">
            <v>7602.4516129032263</v>
          </cell>
          <cell r="AJ116">
            <v>7578.5161290322585</v>
          </cell>
          <cell r="AK116">
            <v>6226.322580645161</v>
          </cell>
          <cell r="AL116">
            <v>356.32258064516128</v>
          </cell>
          <cell r="AM116">
            <v>995.87096774193628</v>
          </cell>
          <cell r="AN116">
            <v>23.93548387096774</v>
          </cell>
          <cell r="AO116">
            <v>252103.40443562949</v>
          </cell>
          <cell r="AP116">
            <v>194840.51597520101</v>
          </cell>
          <cell r="AQ116">
            <v>175028.38694294289</v>
          </cell>
          <cell r="AR116">
            <v>19812.129032258064</v>
          </cell>
          <cell r="AS116">
            <v>57262.888460428549</v>
          </cell>
          <cell r="AT116">
            <v>18969.019434010697</v>
          </cell>
          <cell r="AU116">
            <v>18969.019434010697</v>
          </cell>
          <cell r="AV116">
            <v>9672.037115344041</v>
          </cell>
          <cell r="AW116">
            <v>9296.9823186666545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46647.343173365007</v>
          </cell>
        </row>
        <row r="117">
          <cell r="A117">
            <v>41152</v>
          </cell>
          <cell r="B117">
            <v>472965.67741935491</v>
          </cell>
          <cell r="C117">
            <v>328942.93548387103</v>
          </cell>
          <cell r="D117">
            <v>172995.45161290321</v>
          </cell>
          <cell r="E117">
            <v>172995.45161290321</v>
          </cell>
          <cell r="F117">
            <v>0</v>
          </cell>
          <cell r="G117">
            <v>155947.48387096779</v>
          </cell>
          <cell r="H117">
            <v>143898.32258064521</v>
          </cell>
          <cell r="I117">
            <v>143890.27858064522</v>
          </cell>
          <cell r="J117">
            <v>8.0440000000000005</v>
          </cell>
          <cell r="K117">
            <v>8.0440000000000005</v>
          </cell>
          <cell r="L117">
            <v>0</v>
          </cell>
          <cell r="M117">
            <v>12049.16129032258</v>
          </cell>
          <cell r="N117">
            <v>144022.74193548391</v>
          </cell>
          <cell r="O117">
            <v>403940.93807428022</v>
          </cell>
          <cell r="P117">
            <v>654109.71226782887</v>
          </cell>
          <cell r="Q117">
            <v>351559.80904202221</v>
          </cell>
          <cell r="R117">
            <v>351559.80904202221</v>
          </cell>
          <cell r="S117">
            <v>507507.2929129898</v>
          </cell>
          <cell r="T117">
            <v>328143.64516129036</v>
          </cell>
          <cell r="U117">
            <v>295783.3548387097</v>
          </cell>
          <cell r="V117">
            <v>44716.838709677417</v>
          </cell>
          <cell r="W117">
            <v>59995.483870967742</v>
          </cell>
          <cell r="X117">
            <v>31027.83870967742</v>
          </cell>
          <cell r="Y117">
            <v>19018.83870967742</v>
          </cell>
          <cell r="Z117">
            <v>67895.290322580651</v>
          </cell>
          <cell r="AA117">
            <v>47556.903225806454</v>
          </cell>
          <cell r="AB117">
            <v>25572.16129032258</v>
          </cell>
          <cell r="AC117">
            <v>32360.290322580644</v>
          </cell>
          <cell r="AD117">
            <v>9274.8064516129034</v>
          </cell>
          <cell r="AE117">
            <v>8360.9354838709678</v>
          </cell>
          <cell r="AF117">
            <v>3340.7741935483873</v>
          </cell>
          <cell r="AG117">
            <v>5020.1612903225805</v>
          </cell>
          <cell r="AH117">
            <v>913.87096774193549</v>
          </cell>
          <cell r="AI117">
            <v>6818.2580645161288</v>
          </cell>
          <cell r="AJ117">
            <v>6799</v>
          </cell>
          <cell r="AK117">
            <v>5452.9677419354839</v>
          </cell>
          <cell r="AL117">
            <v>414</v>
          </cell>
          <cell r="AM117">
            <v>932.0322580645161</v>
          </cell>
          <cell r="AN117">
            <v>19.258064516129032</v>
          </cell>
          <cell r="AO117">
            <v>257786.7467917545</v>
          </cell>
          <cell r="AP117">
            <v>198625.93807428036</v>
          </cell>
          <cell r="AQ117">
            <v>178564.35742911909</v>
          </cell>
          <cell r="AR117">
            <v>20061.580645161292</v>
          </cell>
          <cell r="AS117">
            <v>59160.80871747413</v>
          </cell>
          <cell r="AT117">
            <v>18368.545748488919</v>
          </cell>
          <cell r="AU117">
            <v>18368.545748488919</v>
          </cell>
          <cell r="AV117">
            <v>8272.0045669082901</v>
          </cell>
          <cell r="AW117">
            <v>10096.541181580627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45214.694526175073</v>
          </cell>
        </row>
        <row r="118">
          <cell r="A118">
            <v>41182</v>
          </cell>
          <cell r="B118">
            <v>484465.93333333335</v>
          </cell>
          <cell r="C118">
            <v>337480.7</v>
          </cell>
          <cell r="D118">
            <v>175543.56666666671</v>
          </cell>
          <cell r="E118">
            <v>175543.56666666671</v>
          </cell>
          <cell r="F118">
            <v>0</v>
          </cell>
          <cell r="G118">
            <v>161937.13333333333</v>
          </cell>
          <cell r="H118">
            <v>149807.5</v>
          </cell>
          <cell r="I118">
            <v>149799.70499999999</v>
          </cell>
          <cell r="J118">
            <v>7.7949999999999999</v>
          </cell>
          <cell r="K118">
            <v>7.7949999999999999</v>
          </cell>
          <cell r="L118">
            <v>0</v>
          </cell>
          <cell r="M118">
            <v>12129.63333333333</v>
          </cell>
          <cell r="N118">
            <v>146985.23333333331</v>
          </cell>
          <cell r="O118">
            <v>399750.0237601985</v>
          </cell>
          <cell r="P118">
            <v>667102.89042686485</v>
          </cell>
          <cell r="Q118">
            <v>356228.99042686517</v>
          </cell>
          <cell r="R118">
            <v>356228.99042686517</v>
          </cell>
          <cell r="S118">
            <v>518166.12376019848</v>
          </cell>
          <cell r="T118">
            <v>337522.53333333333</v>
          </cell>
          <cell r="U118">
            <v>305469.46666666667</v>
          </cell>
          <cell r="V118">
            <v>45950.466666666667</v>
          </cell>
          <cell r="W118">
            <v>63093.866666666669</v>
          </cell>
          <cell r="X118">
            <v>31715.3</v>
          </cell>
          <cell r="Y118">
            <v>19612.933333333334</v>
          </cell>
          <cell r="Z118">
            <v>69628.53333333334</v>
          </cell>
          <cell r="AA118">
            <v>49383.966666666667</v>
          </cell>
          <cell r="AB118">
            <v>26084.400000000001</v>
          </cell>
          <cell r="AC118">
            <v>32053.066666666666</v>
          </cell>
          <cell r="AD118">
            <v>8984.8333333333339</v>
          </cell>
          <cell r="AE118">
            <v>8095.6333333333332</v>
          </cell>
          <cell r="AF118">
            <v>3154.5666666666666</v>
          </cell>
          <cell r="AG118">
            <v>4941.0666666666666</v>
          </cell>
          <cell r="AH118">
            <v>889.2</v>
          </cell>
          <cell r="AI118">
            <v>6336.7333333333336</v>
          </cell>
          <cell r="AJ118">
            <v>6326.7</v>
          </cell>
          <cell r="AK118">
            <v>5061.0333333333338</v>
          </cell>
          <cell r="AL118">
            <v>398.03333333333336</v>
          </cell>
          <cell r="AM118">
            <v>867.63333333333276</v>
          </cell>
          <cell r="AN118">
            <v>10.033333333333333</v>
          </cell>
          <cell r="AO118">
            <v>261624.0369407153</v>
          </cell>
          <cell r="AP118">
            <v>200992.29042686502</v>
          </cell>
          <cell r="AQ118">
            <v>180685.42376019829</v>
          </cell>
          <cell r="AR118">
            <v>20306.866666666665</v>
          </cell>
          <cell r="AS118">
            <v>60631.746510176323</v>
          </cell>
          <cell r="AT118">
            <v>17260.585564151319</v>
          </cell>
          <cell r="AU118">
            <v>17260.585564151319</v>
          </cell>
          <cell r="AV118">
            <v>7462.4360847513353</v>
          </cell>
          <cell r="AW118">
            <v>9798.1494793999846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45228.151410253027</v>
          </cell>
        </row>
        <row r="119">
          <cell r="A119">
            <v>41213</v>
          </cell>
          <cell r="B119">
            <v>491372.51612903236</v>
          </cell>
          <cell r="C119">
            <v>343575.12903225812</v>
          </cell>
          <cell r="D119">
            <v>176998.4193548387</v>
          </cell>
          <cell r="E119">
            <v>176998.4193548387</v>
          </cell>
          <cell r="F119">
            <v>0</v>
          </cell>
          <cell r="G119">
            <v>166576.70967741933</v>
          </cell>
          <cell r="H119">
            <v>154320.25806451609</v>
          </cell>
          <cell r="I119">
            <v>154312.7740645161</v>
          </cell>
          <cell r="J119">
            <v>7.484</v>
          </cell>
          <cell r="K119">
            <v>7.484</v>
          </cell>
          <cell r="L119">
            <v>0</v>
          </cell>
          <cell r="M119">
            <v>12256.451612903231</v>
          </cell>
          <cell r="N119">
            <v>147797.38709677421</v>
          </cell>
          <cell r="O119">
            <v>404285.1914548442</v>
          </cell>
          <cell r="P119">
            <v>677178.54629355413</v>
          </cell>
          <cell r="Q119">
            <v>360934.09468065063</v>
          </cell>
          <cell r="R119">
            <v>360934.09468065063</v>
          </cell>
          <cell r="S119">
            <v>527510.8043580699</v>
          </cell>
          <cell r="T119">
            <v>346160.67741935485</v>
          </cell>
          <cell r="U119">
            <v>313226.03225806454</v>
          </cell>
          <cell r="V119">
            <v>45590.580645161288</v>
          </cell>
          <cell r="W119">
            <v>66620.741935483864</v>
          </cell>
          <cell r="X119">
            <v>32398.483870967742</v>
          </cell>
          <cell r="Y119">
            <v>20311.129032258064</v>
          </cell>
          <cell r="Z119">
            <v>71332.93548387097</v>
          </cell>
          <cell r="AA119">
            <v>50578.032258064515</v>
          </cell>
          <cell r="AB119">
            <v>26394.129032258064</v>
          </cell>
          <cell r="AC119">
            <v>32934.645161290326</v>
          </cell>
          <cell r="AD119">
            <v>9043.3870967741932</v>
          </cell>
          <cell r="AE119">
            <v>7946.7741935483873</v>
          </cell>
          <cell r="AF119">
            <v>3056.9354838709678</v>
          </cell>
          <cell r="AG119">
            <v>4889.8387096774195</v>
          </cell>
          <cell r="AH119">
            <v>1096.6129032258063</v>
          </cell>
          <cell r="AI119">
            <v>5923.5161290322585</v>
          </cell>
          <cell r="AJ119">
            <v>5919.8387096774195</v>
          </cell>
          <cell r="AK119">
            <v>4765.9677419354839</v>
          </cell>
          <cell r="AL119">
            <v>317.96774193548384</v>
          </cell>
          <cell r="AM119">
            <v>835.9032258064517</v>
          </cell>
          <cell r="AN119">
            <v>3.6774193548387095</v>
          </cell>
          <cell r="AO119">
            <v>265213.9918953224</v>
          </cell>
          <cell r="AP119">
            <v>203873.54629355381</v>
          </cell>
          <cell r="AQ119">
            <v>183935.6753258119</v>
          </cell>
          <cell r="AR119">
            <v>19937.870967741936</v>
          </cell>
          <cell r="AS119">
            <v>61340.44560176861</v>
          </cell>
          <cell r="AT119">
            <v>17134.262674170626</v>
          </cell>
          <cell r="AU119">
            <v>17134.262674170626</v>
          </cell>
          <cell r="AV119">
            <v>9531.83981013839</v>
          </cell>
          <cell r="AW119">
            <v>7602.4228640322372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45075.844881489953</v>
          </cell>
        </row>
        <row r="120">
          <cell r="A120">
            <v>41243</v>
          </cell>
          <cell r="B120">
            <v>506310.26666666672</v>
          </cell>
          <cell r="C120">
            <v>353852.7</v>
          </cell>
          <cell r="D120">
            <v>181762.0333333333</v>
          </cell>
          <cell r="E120">
            <v>181762.0333333333</v>
          </cell>
          <cell r="F120">
            <v>0</v>
          </cell>
          <cell r="G120">
            <v>172090.66666666666</v>
          </cell>
          <cell r="H120">
            <v>159202.4</v>
          </cell>
          <cell r="I120">
            <v>159194.913</v>
          </cell>
          <cell r="J120">
            <v>7.4870000000000001</v>
          </cell>
          <cell r="K120">
            <v>7.4870000000000001</v>
          </cell>
          <cell r="L120">
            <v>0</v>
          </cell>
          <cell r="M120">
            <v>12888.26666666667</v>
          </cell>
          <cell r="N120">
            <v>152457.56666666671</v>
          </cell>
          <cell r="O120">
            <v>419213.31678818067</v>
          </cell>
          <cell r="P120">
            <v>694635.11678818078</v>
          </cell>
          <cell r="Q120">
            <v>368171.31678818067</v>
          </cell>
          <cell r="R120">
            <v>368171.31678818067</v>
          </cell>
          <cell r="S120">
            <v>540261.98345484736</v>
          </cell>
          <cell r="T120">
            <v>358242.76666666666</v>
          </cell>
          <cell r="U120">
            <v>325219.93333333335</v>
          </cell>
          <cell r="V120">
            <v>46257.76666666667</v>
          </cell>
          <cell r="W120">
            <v>70473.899999999994</v>
          </cell>
          <cell r="X120">
            <v>33302.933333333334</v>
          </cell>
          <cell r="Y120">
            <v>21190.033333333333</v>
          </cell>
          <cell r="Z120">
            <v>73298.600000000006</v>
          </cell>
          <cell r="AA120">
            <v>54151.133333333331</v>
          </cell>
          <cell r="AB120">
            <v>26545.566666666666</v>
          </cell>
          <cell r="AC120">
            <v>33022.833333333336</v>
          </cell>
          <cell r="AD120">
            <v>9321.1333333333332</v>
          </cell>
          <cell r="AE120">
            <v>7791.2</v>
          </cell>
          <cell r="AF120">
            <v>2968.1666666666665</v>
          </cell>
          <cell r="AG120">
            <v>4823.0333333333328</v>
          </cell>
          <cell r="AH120">
            <v>1529.9333333333334</v>
          </cell>
          <cell r="AI120">
            <v>5639.9666666666672</v>
          </cell>
          <cell r="AJ120">
            <v>5637.666666666667</v>
          </cell>
          <cell r="AK120">
            <v>4561.2</v>
          </cell>
          <cell r="AL120">
            <v>272.96666666666664</v>
          </cell>
          <cell r="AM120">
            <v>803.50000000000045</v>
          </cell>
          <cell r="AN120">
            <v>2.2999999999999998</v>
          </cell>
          <cell r="AO120">
            <v>271961.29688947171</v>
          </cell>
          <cell r="AP120">
            <v>207564.41678818068</v>
          </cell>
          <cell r="AQ120">
            <v>186409.28345484741</v>
          </cell>
          <cell r="AR120">
            <v>21155.133333333335</v>
          </cell>
          <cell r="AS120">
            <v>64396.880101291004</v>
          </cell>
          <cell r="AT120">
            <v>17749.385038076838</v>
          </cell>
          <cell r="AU120">
            <v>17749.385038076838</v>
          </cell>
          <cell r="AV120">
            <v>10398.994667392757</v>
          </cell>
          <cell r="AW120">
            <v>7350.390370684082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45315.955066521812</v>
          </cell>
        </row>
        <row r="121">
          <cell r="A121">
            <v>41274</v>
          </cell>
          <cell r="B121">
            <v>525028.19354838715</v>
          </cell>
          <cell r="C121">
            <v>372490.48387096782</v>
          </cell>
          <cell r="D121">
            <v>196150.29032258061</v>
          </cell>
          <cell r="E121">
            <v>196150.29032258061</v>
          </cell>
          <cell r="F121">
            <v>0</v>
          </cell>
          <cell r="G121">
            <v>176340.19354838706</v>
          </cell>
          <cell r="H121">
            <v>162776.29032258061</v>
          </cell>
          <cell r="I121">
            <v>162769.1603225806</v>
          </cell>
          <cell r="J121">
            <v>7.13</v>
          </cell>
          <cell r="K121">
            <v>7.13</v>
          </cell>
          <cell r="L121">
            <v>0</v>
          </cell>
          <cell r="M121">
            <v>13563.903225806451</v>
          </cell>
          <cell r="N121">
            <v>152537.70967741939</v>
          </cell>
          <cell r="O121">
            <v>455027.99810653919</v>
          </cell>
          <cell r="P121">
            <v>727079.06262266776</v>
          </cell>
          <cell r="Q121">
            <v>395489.25617105531</v>
          </cell>
          <cell r="R121">
            <v>395489.25617105531</v>
          </cell>
          <cell r="S121">
            <v>571829.44971944229</v>
          </cell>
          <cell r="T121">
            <v>373913.22580645164</v>
          </cell>
          <cell r="U121">
            <v>339103.06451612903</v>
          </cell>
          <cell r="V121">
            <v>47326.322580645159</v>
          </cell>
          <cell r="W121">
            <v>76169.709677419349</v>
          </cell>
          <cell r="X121">
            <v>34474.677419354841</v>
          </cell>
          <cell r="Y121">
            <v>22135.387096774193</v>
          </cell>
          <cell r="Z121">
            <v>75068.645161290318</v>
          </cell>
          <cell r="AA121">
            <v>56352.225806451614</v>
          </cell>
          <cell r="AB121">
            <v>27576.096774193549</v>
          </cell>
          <cell r="AC121">
            <v>34810.161290322583</v>
          </cell>
          <cell r="AD121">
            <v>9393.1290322580644</v>
          </cell>
          <cell r="AE121">
            <v>7755.3870967741932</v>
          </cell>
          <cell r="AF121">
            <v>2955.483870967742</v>
          </cell>
          <cell r="AG121">
            <v>4799.9032258064508</v>
          </cell>
          <cell r="AH121">
            <v>1637.741935483871</v>
          </cell>
          <cell r="AI121">
            <v>5548.677419354839</v>
          </cell>
          <cell r="AJ121">
            <v>5546.8709677419356</v>
          </cell>
          <cell r="AK121">
            <v>4526.3548387096771</v>
          </cell>
          <cell r="AL121">
            <v>231.90322580645162</v>
          </cell>
          <cell r="AM121">
            <v>788.61290322580692</v>
          </cell>
          <cell r="AN121">
            <v>1.8064516129032258</v>
          </cell>
          <cell r="AO121">
            <v>292137.65695640078</v>
          </cell>
          <cell r="AP121">
            <v>224211.06262266808</v>
          </cell>
          <cell r="AQ121">
            <v>199338.9658484745</v>
          </cell>
          <cell r="AR121">
            <v>24872.096774193549</v>
          </cell>
          <cell r="AS121">
            <v>67926.594333732792</v>
          </cell>
          <cell r="AT121">
            <v>17432.268349482074</v>
          </cell>
          <cell r="AU121">
            <v>17432.268349482074</v>
          </cell>
          <cell r="AV121">
            <v>9536.1412072222593</v>
          </cell>
          <cell r="AW121">
            <v>7896.1271422598156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44133.825183645975</v>
          </cell>
        </row>
        <row r="122">
          <cell r="A122">
            <v>41305</v>
          </cell>
          <cell r="B122">
            <v>540194.19354838692</v>
          </cell>
          <cell r="C122">
            <v>383498.70967741928</v>
          </cell>
          <cell r="D122">
            <v>198580.67741935479</v>
          </cell>
          <cell r="E122">
            <v>198580.67741935479</v>
          </cell>
          <cell r="F122">
            <v>0</v>
          </cell>
          <cell r="G122">
            <v>184918.03225806446</v>
          </cell>
          <cell r="H122">
            <v>171997.4838709677</v>
          </cell>
          <cell r="I122">
            <v>171990.22687096769</v>
          </cell>
          <cell r="J122">
            <v>7.2569999999999997</v>
          </cell>
          <cell r="K122">
            <v>7.2569999999999997</v>
          </cell>
          <cell r="L122">
            <v>0</v>
          </cell>
          <cell r="M122">
            <v>12920.548387096769</v>
          </cell>
          <cell r="N122">
            <v>156695.4838709677</v>
          </cell>
          <cell r="O122">
            <v>475309.56073723611</v>
          </cell>
          <cell r="P122">
            <v>750220.9155759461</v>
          </cell>
          <cell r="Q122">
            <v>406298.04460820381</v>
          </cell>
          <cell r="R122">
            <v>406298.04460820381</v>
          </cell>
          <cell r="S122">
            <v>591216.07686626841</v>
          </cell>
          <cell r="T122">
            <v>384534.6451612903</v>
          </cell>
          <cell r="U122">
            <v>348641.38709677418</v>
          </cell>
          <cell r="V122">
            <v>48509.870967741932</v>
          </cell>
          <cell r="W122">
            <v>79390</v>
          </cell>
          <cell r="X122">
            <v>35583.193548387098</v>
          </cell>
          <cell r="Y122">
            <v>22676.096774193549</v>
          </cell>
          <cell r="Z122">
            <v>75876.548387096773</v>
          </cell>
          <cell r="AA122">
            <v>59053.483870967742</v>
          </cell>
          <cell r="AB122">
            <v>27552.193548387098</v>
          </cell>
          <cell r="AC122">
            <v>35893.258064516129</v>
          </cell>
          <cell r="AD122">
            <v>9596.7419354838712</v>
          </cell>
          <cell r="AE122">
            <v>7743.4838709677415</v>
          </cell>
          <cell r="AF122">
            <v>2923.0645161290322</v>
          </cell>
          <cell r="AG122">
            <v>4820.4193548387093</v>
          </cell>
          <cell r="AH122">
            <v>1853.258064516129</v>
          </cell>
          <cell r="AI122">
            <v>5441.9677419354839</v>
          </cell>
          <cell r="AJ122">
            <v>5438.8064516129034</v>
          </cell>
          <cell r="AK122">
            <v>4355.677419354839</v>
          </cell>
          <cell r="AL122">
            <v>309.93548387096774</v>
          </cell>
          <cell r="AM122">
            <v>773.1935483870966</v>
          </cell>
          <cell r="AN122">
            <v>3.161290322580645</v>
          </cell>
          <cell r="AO122">
            <v>298281.5171511551</v>
          </cell>
          <cell r="AP122">
            <v>231169.36718884899</v>
          </cell>
          <cell r="AQ122">
            <v>207717.36718884899</v>
          </cell>
          <cell r="AR122">
            <v>23452</v>
          </cell>
          <cell r="AS122">
            <v>67112.149962306081</v>
          </cell>
          <cell r="AT122">
            <v>20871.303898752012</v>
          </cell>
          <cell r="AU122">
            <v>20871.303898752012</v>
          </cell>
          <cell r="AV122">
            <v>9499.9179242018799</v>
          </cell>
          <cell r="AW122">
            <v>11371.38597455013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42953.930763479933</v>
          </cell>
        </row>
        <row r="123">
          <cell r="A123">
            <v>41333</v>
          </cell>
          <cell r="B123">
            <v>544605.71428571432</v>
          </cell>
          <cell r="C123">
            <v>388733.07142857142</v>
          </cell>
          <cell r="D123">
            <v>198511.28571428571</v>
          </cell>
          <cell r="E123">
            <v>198511.28571428571</v>
          </cell>
          <cell r="F123">
            <v>0</v>
          </cell>
          <cell r="G123">
            <v>190221.78571428571</v>
          </cell>
          <cell r="H123">
            <v>176393.53571428571</v>
          </cell>
          <cell r="I123">
            <v>176386.0097142857</v>
          </cell>
          <cell r="J123">
            <v>7.5259999999999998</v>
          </cell>
          <cell r="K123">
            <v>7.5259999999999998</v>
          </cell>
          <cell r="L123">
            <v>0</v>
          </cell>
          <cell r="M123">
            <v>13828.25</v>
          </cell>
          <cell r="N123">
            <v>155872.6428571429</v>
          </cell>
          <cell r="O123">
            <v>458995.19522552582</v>
          </cell>
          <cell r="P123">
            <v>752764.30236838292</v>
          </cell>
          <cell r="Q123">
            <v>404606.9809398115</v>
          </cell>
          <cell r="R123">
            <v>404606.9809398115</v>
          </cell>
          <cell r="S123">
            <v>594828.76665409724</v>
          </cell>
          <cell r="T123">
            <v>390233.57142857142</v>
          </cell>
          <cell r="U123">
            <v>354188.25</v>
          </cell>
          <cell r="V123">
            <v>50573.642857142855</v>
          </cell>
          <cell r="W123">
            <v>78851.03571428571</v>
          </cell>
          <cell r="X123">
            <v>36031.785714285717</v>
          </cell>
          <cell r="Y123">
            <v>23252.392857142859</v>
          </cell>
          <cell r="Z123">
            <v>77921.71428571429</v>
          </cell>
          <cell r="AA123">
            <v>60558.75</v>
          </cell>
          <cell r="AB123">
            <v>26998.928571428572</v>
          </cell>
          <cell r="AC123">
            <v>36045.321428571428</v>
          </cell>
          <cell r="AD123">
            <v>9020</v>
          </cell>
          <cell r="AE123">
            <v>7538.25</v>
          </cell>
          <cell r="AF123">
            <v>2771.0357142857142</v>
          </cell>
          <cell r="AG123">
            <v>4767.2142857142862</v>
          </cell>
          <cell r="AH123">
            <v>1481.75</v>
          </cell>
          <cell r="AI123">
            <v>5448.3928571428578</v>
          </cell>
          <cell r="AJ123">
            <v>5443.7857142857147</v>
          </cell>
          <cell r="AK123">
            <v>4214.3214285714284</v>
          </cell>
          <cell r="AL123">
            <v>462.89285714285717</v>
          </cell>
          <cell r="AM123">
            <v>766.57142857142912</v>
          </cell>
          <cell r="AN123">
            <v>4.6071428571428568</v>
          </cell>
          <cell r="AO123">
            <v>292390.32529609703</v>
          </cell>
          <cell r="AP123">
            <v>229439.62379695426</v>
          </cell>
          <cell r="AQ123">
            <v>206095.69522552571</v>
          </cell>
          <cell r="AR123">
            <v>23343.928571428572</v>
          </cell>
          <cell r="AS123">
            <v>62950.7014991428</v>
          </cell>
          <cell r="AT123">
            <v>18191.242700714152</v>
          </cell>
          <cell r="AU123">
            <v>18191.242700714152</v>
          </cell>
          <cell r="AV123">
            <v>10340.977323321327</v>
          </cell>
          <cell r="AW123">
            <v>7850.2653773928259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42180.685313699425</v>
          </cell>
        </row>
        <row r="124">
          <cell r="A124">
            <v>41364</v>
          </cell>
          <cell r="B124">
            <v>552831.54838709673</v>
          </cell>
          <cell r="C124">
            <v>394902.70967741928</v>
          </cell>
          <cell r="D124">
            <v>199764.25806451609</v>
          </cell>
          <cell r="E124">
            <v>199764.25806451609</v>
          </cell>
          <cell r="F124">
            <v>0</v>
          </cell>
          <cell r="G124">
            <v>195138.45161290324</v>
          </cell>
          <cell r="H124">
            <v>181761.3548387097</v>
          </cell>
          <cell r="I124">
            <v>181754.15683870969</v>
          </cell>
          <cell r="J124">
            <v>7.1980000000000004</v>
          </cell>
          <cell r="K124">
            <v>7.1980000000000004</v>
          </cell>
          <cell r="L124">
            <v>0</v>
          </cell>
          <cell r="M124">
            <v>13377.096774193549</v>
          </cell>
          <cell r="N124">
            <v>157928.83870967739</v>
          </cell>
          <cell r="O124">
            <v>462396.46017393417</v>
          </cell>
          <cell r="P124">
            <v>760289.13759328914</v>
          </cell>
          <cell r="Q124">
            <v>405114.68598038581</v>
          </cell>
          <cell r="R124">
            <v>405114.68598038581</v>
          </cell>
          <cell r="S124">
            <v>600253.13759328914</v>
          </cell>
          <cell r="T124">
            <v>395173.03225806454</v>
          </cell>
          <cell r="U124">
            <v>360080.48387096776</v>
          </cell>
          <cell r="V124">
            <v>50965.516129032258</v>
          </cell>
          <cell r="W124">
            <v>80562.483870967742</v>
          </cell>
          <cell r="X124">
            <v>36555.838709677417</v>
          </cell>
          <cell r="Y124">
            <v>23794.709677419356</v>
          </cell>
          <cell r="Z124">
            <v>79808.93548387097</v>
          </cell>
          <cell r="AA124">
            <v>61105.677419354841</v>
          </cell>
          <cell r="AB124">
            <v>27287.322580645163</v>
          </cell>
          <cell r="AC124">
            <v>35092.548387096773</v>
          </cell>
          <cell r="AD124">
            <v>8565.7741935483864</v>
          </cell>
          <cell r="AE124">
            <v>7393.8709677419356</v>
          </cell>
          <cell r="AF124">
            <v>2686.7741935483873</v>
          </cell>
          <cell r="AG124">
            <v>4707.0967741935483</v>
          </cell>
          <cell r="AH124">
            <v>1171.9032258064517</v>
          </cell>
          <cell r="AI124">
            <v>5188.7096774193551</v>
          </cell>
          <cell r="AJ124">
            <v>5184.7096774193551</v>
          </cell>
          <cell r="AK124">
            <v>4010.2258064516127</v>
          </cell>
          <cell r="AL124">
            <v>413.32258064516128</v>
          </cell>
          <cell r="AM124">
            <v>761.16129032258118</v>
          </cell>
          <cell r="AN124">
            <v>4</v>
          </cell>
          <cell r="AO124">
            <v>297162.56933045562</v>
          </cell>
          <cell r="AP124">
            <v>228885.07307715999</v>
          </cell>
          <cell r="AQ124">
            <v>205350.42791586969</v>
          </cell>
          <cell r="AR124">
            <v>23534.645161290322</v>
          </cell>
          <cell r="AS124">
            <v>68277.496253295452</v>
          </cell>
          <cell r="AT124">
            <v>12294.103203677523</v>
          </cell>
          <cell r="AU124">
            <v>12294.103203677523</v>
          </cell>
          <cell r="AV124">
            <v>6565.1154081141731</v>
          </cell>
          <cell r="AW124">
            <v>5728.9877955633501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41152.984209587201</v>
          </cell>
        </row>
        <row r="125">
          <cell r="A125">
            <v>41394</v>
          </cell>
          <cell r="B125">
            <v>561267.83333333326</v>
          </cell>
          <cell r="C125">
            <v>401775.73333333328</v>
          </cell>
          <cell r="D125">
            <v>202886</v>
          </cell>
          <cell r="E125">
            <v>202886</v>
          </cell>
          <cell r="F125">
            <v>0</v>
          </cell>
          <cell r="G125">
            <v>198889.73333333331</v>
          </cell>
          <cell r="H125">
            <v>184483.1333333333</v>
          </cell>
          <cell r="I125">
            <v>184476.2453333333</v>
          </cell>
          <cell r="J125">
            <v>6.8879999999999999</v>
          </cell>
          <cell r="K125">
            <v>6.8879999999999999</v>
          </cell>
          <cell r="L125">
            <v>0</v>
          </cell>
          <cell r="M125">
            <v>14406.6</v>
          </cell>
          <cell r="N125">
            <v>159492.1</v>
          </cell>
          <cell r="O125">
            <v>467086.98797994573</v>
          </cell>
          <cell r="P125">
            <v>768627.25464661233</v>
          </cell>
          <cell r="Q125">
            <v>408267.48797994573</v>
          </cell>
          <cell r="R125">
            <v>408267.48797994573</v>
          </cell>
          <cell r="S125">
            <v>607157.22131327901</v>
          </cell>
          <cell r="T125">
            <v>403710.66666666669</v>
          </cell>
          <cell r="U125">
            <v>366980.26666666666</v>
          </cell>
          <cell r="V125">
            <v>51966.8</v>
          </cell>
          <cell r="W125">
            <v>81920.866666666669</v>
          </cell>
          <cell r="X125">
            <v>36956.533333333333</v>
          </cell>
          <cell r="Y125">
            <v>24399.266666666666</v>
          </cell>
          <cell r="Z125">
            <v>81755.766666666663</v>
          </cell>
          <cell r="AA125">
            <v>61567.23333333333</v>
          </cell>
          <cell r="AB125">
            <v>28413.8</v>
          </cell>
          <cell r="AC125">
            <v>36730.400000000001</v>
          </cell>
          <cell r="AD125">
            <v>8386.1</v>
          </cell>
          <cell r="AE125">
            <v>7255.2</v>
          </cell>
          <cell r="AF125">
            <v>2632.8333333333335</v>
          </cell>
          <cell r="AG125">
            <v>4622.3666666666668</v>
          </cell>
          <cell r="AH125">
            <v>1130.9000000000001</v>
          </cell>
          <cell r="AI125">
            <v>5189.5666666666666</v>
          </cell>
          <cell r="AJ125">
            <v>5185.3999999999996</v>
          </cell>
          <cell r="AK125">
            <v>3978.6666666666665</v>
          </cell>
          <cell r="AL125">
            <v>458.23333333333335</v>
          </cell>
          <cell r="AM125">
            <v>748.49999999999977</v>
          </cell>
          <cell r="AN125">
            <v>4.166666666666667</v>
          </cell>
          <cell r="AO125">
            <v>297657.5841019433</v>
          </cell>
          <cell r="AP125">
            <v>228054.75464661239</v>
          </cell>
          <cell r="AQ125">
            <v>205381.4879799457</v>
          </cell>
          <cell r="AR125">
            <v>22673.266666666666</v>
          </cell>
          <cell r="AS125">
            <v>69602.829455330939</v>
          </cell>
          <cell r="AT125">
            <v>13625.712877883603</v>
          </cell>
          <cell r="AU125">
            <v>13625.712877883603</v>
          </cell>
          <cell r="AV125">
            <v>9647.0418600774356</v>
          </cell>
          <cell r="AW125">
            <v>3978.671017806168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40075.236043589102</v>
          </cell>
        </row>
        <row r="126">
          <cell r="A126">
            <v>41425</v>
          </cell>
          <cell r="B126">
            <v>574527.3548387097</v>
          </cell>
          <cell r="C126">
            <v>407974.45161290321</v>
          </cell>
          <cell r="D126">
            <v>204311.61290322579</v>
          </cell>
          <cell r="E126">
            <v>204311.61290322579</v>
          </cell>
          <cell r="F126">
            <v>0</v>
          </cell>
          <cell r="G126">
            <v>203662.83870967742</v>
          </cell>
          <cell r="H126">
            <v>189468.77419354839</v>
          </cell>
          <cell r="I126">
            <v>189462.13119354838</v>
          </cell>
          <cell r="J126">
            <v>6.6429999999999998</v>
          </cell>
          <cell r="K126">
            <v>6.6429999999999998</v>
          </cell>
          <cell r="L126">
            <v>0</v>
          </cell>
          <cell r="M126">
            <v>14194.06451612903</v>
          </cell>
          <cell r="N126">
            <v>166552.90322580651</v>
          </cell>
          <cell r="O126">
            <v>471547.67499211122</v>
          </cell>
          <cell r="P126">
            <v>784692.99757275672</v>
          </cell>
          <cell r="Q126">
            <v>412702.15886307898</v>
          </cell>
          <cell r="R126">
            <v>412702.15886307898</v>
          </cell>
          <cell r="S126">
            <v>616364.99757275661</v>
          </cell>
          <cell r="T126">
            <v>414023.09677419357</v>
          </cell>
          <cell r="U126">
            <v>376788.09677419357</v>
          </cell>
          <cell r="V126">
            <v>52401.193548387098</v>
          </cell>
          <cell r="W126">
            <v>84346.580645161288</v>
          </cell>
          <cell r="X126">
            <v>37577.741935483871</v>
          </cell>
          <cell r="Y126">
            <v>25310.516129032258</v>
          </cell>
          <cell r="Z126">
            <v>83835.548387096773</v>
          </cell>
          <cell r="AA126">
            <v>63378.225806451614</v>
          </cell>
          <cell r="AB126">
            <v>29938.290322580644</v>
          </cell>
          <cell r="AC126">
            <v>37235</v>
          </cell>
          <cell r="AD126">
            <v>8307.5806451612916</v>
          </cell>
          <cell r="AE126">
            <v>7155.6451612903229</v>
          </cell>
          <cell r="AF126">
            <v>2616.3225806451615</v>
          </cell>
          <cell r="AG126">
            <v>4539.322580645161</v>
          </cell>
          <cell r="AH126">
            <v>1151.9354838709678</v>
          </cell>
          <cell r="AI126">
            <v>5156.4193548387093</v>
          </cell>
          <cell r="AJ126">
            <v>5152.2258064516127</v>
          </cell>
          <cell r="AK126">
            <v>3921.2580645161293</v>
          </cell>
          <cell r="AL126">
            <v>465.19354838709677</v>
          </cell>
          <cell r="AM126">
            <v>765.77419354838662</v>
          </cell>
          <cell r="AN126">
            <v>4.193548387096774</v>
          </cell>
          <cell r="AO126">
            <v>300486.32325644518</v>
          </cell>
          <cell r="AP126">
            <v>229551.0620888854</v>
          </cell>
          <cell r="AQ126">
            <v>208390.54595985319</v>
          </cell>
          <cell r="AR126">
            <v>21160.516129032258</v>
          </cell>
          <cell r="AS126">
            <v>70935.261167559656</v>
          </cell>
          <cell r="AT126">
            <v>15205.819871948894</v>
          </cell>
          <cell r="AU126">
            <v>15205.819871948894</v>
          </cell>
          <cell r="AV126">
            <v>10405.30972617473</v>
          </cell>
          <cell r="AW126">
            <v>4800.5101457741648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39015.380030225257</v>
          </cell>
        </row>
        <row r="127">
          <cell r="A127">
            <v>41455</v>
          </cell>
          <cell r="B127">
            <v>585674.06666666665</v>
          </cell>
          <cell r="C127">
            <v>420554.6</v>
          </cell>
          <cell r="D127">
            <v>214096.2</v>
          </cell>
          <cell r="E127">
            <v>214096.2</v>
          </cell>
          <cell r="F127">
            <v>0</v>
          </cell>
          <cell r="G127">
            <v>206458.40000000002</v>
          </cell>
          <cell r="H127">
            <v>191666.7</v>
          </cell>
          <cell r="I127">
            <v>191660.185</v>
          </cell>
          <cell r="J127">
            <v>6.5149999999999997</v>
          </cell>
          <cell r="K127">
            <v>6.5149999999999997</v>
          </cell>
          <cell r="L127">
            <v>0</v>
          </cell>
          <cell r="M127">
            <v>14791.7</v>
          </cell>
          <cell r="N127">
            <v>165119.4666666667</v>
          </cell>
          <cell r="O127">
            <v>491277.70066029148</v>
          </cell>
          <cell r="P127">
            <v>802014.76732695801</v>
          </cell>
          <cell r="Q127">
            <v>428599.83399362478</v>
          </cell>
          <cell r="R127">
            <v>428599.83399362478</v>
          </cell>
          <cell r="S127">
            <v>635058.23399362492</v>
          </cell>
          <cell r="T127">
            <v>423682.66666666663</v>
          </cell>
          <cell r="U127">
            <v>386359.86666666664</v>
          </cell>
          <cell r="V127">
            <v>51909.4</v>
          </cell>
          <cell r="W127">
            <v>87550.03333333334</v>
          </cell>
          <cell r="X127">
            <v>38474.866666666669</v>
          </cell>
          <cell r="Y127">
            <v>26413.4</v>
          </cell>
          <cell r="Z127">
            <v>85735.03333333334</v>
          </cell>
          <cell r="AA127">
            <v>65046.133333333331</v>
          </cell>
          <cell r="AB127">
            <v>31231</v>
          </cell>
          <cell r="AC127">
            <v>37322.800000000003</v>
          </cell>
          <cell r="AD127">
            <v>8299.7999999999993</v>
          </cell>
          <cell r="AE127">
            <v>6984.4333333333334</v>
          </cell>
          <cell r="AF127">
            <v>2537.6999999999998</v>
          </cell>
          <cell r="AG127">
            <v>4446.7333333333336</v>
          </cell>
          <cell r="AH127">
            <v>1315.3666666666666</v>
          </cell>
          <cell r="AI127">
            <v>4982.2000000000007</v>
          </cell>
          <cell r="AJ127">
            <v>4978.166666666667</v>
          </cell>
          <cell r="AK127">
            <v>3861.7333333333331</v>
          </cell>
          <cell r="AL127">
            <v>406.26666666666665</v>
          </cell>
          <cell r="AM127">
            <v>710.1666666666672</v>
          </cell>
          <cell r="AN127">
            <v>4.0333333333333332</v>
          </cell>
          <cell r="AO127">
            <v>311003.05755479482</v>
          </cell>
          <cell r="AP127">
            <v>238161.03399362508</v>
          </cell>
          <cell r="AQ127">
            <v>214503.63399362509</v>
          </cell>
          <cell r="AR127">
            <v>23657.4</v>
          </cell>
          <cell r="AS127">
            <v>72842.023561169946</v>
          </cell>
          <cell r="AT127">
            <v>11603.590768478512</v>
          </cell>
          <cell r="AU127">
            <v>11603.590768478512</v>
          </cell>
          <cell r="AV127">
            <v>8206.0548263452038</v>
          </cell>
          <cell r="AW127">
            <v>3397.5359421333096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38233.954730642166</v>
          </cell>
        </row>
        <row r="128">
          <cell r="A128">
            <v>41486</v>
          </cell>
          <cell r="B128">
            <v>594864.90322580643</v>
          </cell>
          <cell r="C128">
            <v>433093.83870967739</v>
          </cell>
          <cell r="D128">
            <v>222226.87096774191</v>
          </cell>
          <cell r="E128">
            <v>222226.87096774191</v>
          </cell>
          <cell r="F128">
            <v>0</v>
          </cell>
          <cell r="G128">
            <v>210866.96774193551</v>
          </cell>
          <cell r="H128">
            <v>196081.96774193551</v>
          </cell>
          <cell r="I128">
            <v>196075.56474193552</v>
          </cell>
          <cell r="J128">
            <v>6.4029999999999996</v>
          </cell>
          <cell r="K128">
            <v>6.4029999999999996</v>
          </cell>
          <cell r="L128">
            <v>0</v>
          </cell>
          <cell r="M128">
            <v>14785</v>
          </cell>
          <cell r="N128">
            <v>161771.064516129</v>
          </cell>
          <cell r="O128">
            <v>511608.30379019713</v>
          </cell>
          <cell r="P128">
            <v>823548.85217729385</v>
          </cell>
          <cell r="Q128">
            <v>448907.045725681</v>
          </cell>
          <cell r="R128">
            <v>448907.045725681</v>
          </cell>
          <cell r="S128">
            <v>659774.01346761652</v>
          </cell>
          <cell r="T128">
            <v>435035.61290322582</v>
          </cell>
          <cell r="U128">
            <v>397599.22580645164</v>
          </cell>
          <cell r="V128">
            <v>55161.709677419356</v>
          </cell>
          <cell r="W128">
            <v>91981.161290322576</v>
          </cell>
          <cell r="X128">
            <v>39466.129032258068</v>
          </cell>
          <cell r="Y128">
            <v>27240.419354838708</v>
          </cell>
          <cell r="Z128">
            <v>86682.161290322576</v>
          </cell>
          <cell r="AA128">
            <v>64382.612903225803</v>
          </cell>
          <cell r="AB128">
            <v>32685.032258064515</v>
          </cell>
          <cell r="AC128">
            <v>37436.387096774197</v>
          </cell>
          <cell r="AD128">
            <v>8302.0967741935492</v>
          </cell>
          <cell r="AE128">
            <v>6902.1290322580644</v>
          </cell>
          <cell r="AF128">
            <v>2496.5806451612902</v>
          </cell>
          <cell r="AG128">
            <v>4405.5483870967746</v>
          </cell>
          <cell r="AH128">
            <v>1399.9677419354839</v>
          </cell>
          <cell r="AI128">
            <v>4726.3548387096771</v>
          </cell>
          <cell r="AJ128">
            <v>4722.3548387096771</v>
          </cell>
          <cell r="AK128">
            <v>3625.3870967741937</v>
          </cell>
          <cell r="AL128">
            <v>415.70967741935482</v>
          </cell>
          <cell r="AM128">
            <v>681.25806451612857</v>
          </cell>
          <cell r="AN128">
            <v>4</v>
          </cell>
          <cell r="AO128">
            <v>323597.20423859049</v>
          </cell>
          <cell r="AP128">
            <v>249826.85217729394</v>
          </cell>
          <cell r="AQ128">
            <v>226680.17475793909</v>
          </cell>
          <cell r="AR128">
            <v>23146.677419354837</v>
          </cell>
          <cell r="AS128">
            <v>73770.352061296726</v>
          </cell>
          <cell r="AT128">
            <v>9644.353285985937</v>
          </cell>
          <cell r="AU128">
            <v>9644.353285985937</v>
          </cell>
          <cell r="AV128">
            <v>7192.8211472746225</v>
          </cell>
          <cell r="AW128">
            <v>2451.5321387113145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37310.143512560273</v>
          </cell>
        </row>
        <row r="129">
          <cell r="A129">
            <v>41517</v>
          </cell>
          <cell r="B129">
            <v>613195.87096774182</v>
          </cell>
          <cell r="C129">
            <v>439180.67741935479</v>
          </cell>
          <cell r="D129">
            <v>219087.4193548387</v>
          </cell>
          <cell r="E129">
            <v>219087.4193548387</v>
          </cell>
          <cell r="F129">
            <v>0</v>
          </cell>
          <cell r="G129">
            <v>220093.25806451618</v>
          </cell>
          <cell r="H129">
            <v>205086.90322580651</v>
          </cell>
          <cell r="I129">
            <v>205080.38122580652</v>
          </cell>
          <cell r="J129">
            <v>6.5220000000000002</v>
          </cell>
          <cell r="K129">
            <v>6.5220000000000002</v>
          </cell>
          <cell r="L129">
            <v>0</v>
          </cell>
          <cell r="M129">
            <v>15006.35483870968</v>
          </cell>
          <cell r="N129">
            <v>174015.19354838709</v>
          </cell>
          <cell r="O129">
            <v>519901.32356462529</v>
          </cell>
          <cell r="P129">
            <v>844668.74291946413</v>
          </cell>
          <cell r="Q129">
            <v>448570.38808075438</v>
          </cell>
          <cell r="R129">
            <v>448570.38808075438</v>
          </cell>
          <cell r="S129">
            <v>668663.64614527044</v>
          </cell>
          <cell r="T129">
            <v>445605.03225806449</v>
          </cell>
          <cell r="U129">
            <v>408099.6451612903</v>
          </cell>
          <cell r="V129">
            <v>57026.193548387098</v>
          </cell>
          <cell r="W129">
            <v>94225.516129032258</v>
          </cell>
          <cell r="X129">
            <v>40075.387096774197</v>
          </cell>
          <cell r="Y129">
            <v>27905.419354838708</v>
          </cell>
          <cell r="Z129">
            <v>88694.741935483864</v>
          </cell>
          <cell r="AA129">
            <v>67752.451612903227</v>
          </cell>
          <cell r="AB129">
            <v>32419.935483870966</v>
          </cell>
          <cell r="AC129">
            <v>37505.387096774197</v>
          </cell>
          <cell r="AD129">
            <v>8033.322580645161</v>
          </cell>
          <cell r="AE129">
            <v>6784.1612903225805</v>
          </cell>
          <cell r="AF129">
            <v>2414.6451612903224</v>
          </cell>
          <cell r="AG129">
            <v>4369.5161290322576</v>
          </cell>
          <cell r="AH129">
            <v>1249.1612903225807</v>
          </cell>
          <cell r="AI129">
            <v>4454.4838709677415</v>
          </cell>
          <cell r="AJ129">
            <v>4451.3870967741932</v>
          </cell>
          <cell r="AK129">
            <v>3362.5806451612902</v>
          </cell>
          <cell r="AL129">
            <v>412.58064516129031</v>
          </cell>
          <cell r="AM129">
            <v>676.2258064516127</v>
          </cell>
          <cell r="AN129">
            <v>3.096774193548387</v>
          </cell>
          <cell r="AO129">
            <v>326428.77551749127</v>
          </cell>
          <cell r="AP129">
            <v>252803.83969365779</v>
          </cell>
          <cell r="AQ129">
            <v>229482.96872591591</v>
          </cell>
          <cell r="AR129">
            <v>23320.870967741936</v>
          </cell>
          <cell r="AS129">
            <v>73624.935823833483</v>
          </cell>
          <cell r="AT129">
            <v>15235.218418930568</v>
          </cell>
          <cell r="AU129">
            <v>15235.218418930568</v>
          </cell>
          <cell r="AV129">
            <v>10965.665920511241</v>
          </cell>
          <cell r="AW129">
            <v>4269.5524984193271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37001.170578318895</v>
          </cell>
        </row>
        <row r="130">
          <cell r="A130">
            <v>41547</v>
          </cell>
          <cell r="B130">
            <v>626882.76666666672</v>
          </cell>
          <cell r="C130">
            <v>449848</v>
          </cell>
          <cell r="D130">
            <v>223566.73333333331</v>
          </cell>
          <cell r="E130">
            <v>223566.73333333331</v>
          </cell>
          <cell r="F130">
            <v>0</v>
          </cell>
          <cell r="G130">
            <v>226281.26666666669</v>
          </cell>
          <cell r="H130">
            <v>211021.4666666667</v>
          </cell>
          <cell r="I130">
            <v>211015.08866666671</v>
          </cell>
          <cell r="J130">
            <v>6.3780000000000001</v>
          </cell>
          <cell r="K130">
            <v>6.3780000000000001</v>
          </cell>
          <cell r="L130">
            <v>0</v>
          </cell>
          <cell r="M130">
            <v>15259.8</v>
          </cell>
          <cell r="N130">
            <v>177034.76666666669</v>
          </cell>
          <cell r="O130">
            <v>528025.07911930024</v>
          </cell>
          <cell r="P130">
            <v>860427.54578596703</v>
          </cell>
          <cell r="Q130">
            <v>454957.31245263352</v>
          </cell>
          <cell r="R130">
            <v>454957.31245263352</v>
          </cell>
          <cell r="S130">
            <v>681238.57911930024</v>
          </cell>
          <cell r="T130">
            <v>457312.56666666671</v>
          </cell>
          <cell r="U130">
            <v>420095.16666666669</v>
          </cell>
          <cell r="V130">
            <v>59218.566666666666</v>
          </cell>
          <cell r="W130">
            <v>98206.133333333331</v>
          </cell>
          <cell r="X130">
            <v>40685.866666666669</v>
          </cell>
          <cell r="Y130">
            <v>28717.666666666668</v>
          </cell>
          <cell r="Z130">
            <v>91141.566666666666</v>
          </cell>
          <cell r="AA130">
            <v>69142.866666666669</v>
          </cell>
          <cell r="AB130">
            <v>32982.5</v>
          </cell>
          <cell r="AC130">
            <v>37217.4</v>
          </cell>
          <cell r="AD130">
            <v>8148.9333333333325</v>
          </cell>
          <cell r="AE130">
            <v>6791.9666666666662</v>
          </cell>
          <cell r="AF130">
            <v>2459</v>
          </cell>
          <cell r="AG130">
            <v>4332.9666666666662</v>
          </cell>
          <cell r="AH130">
            <v>1356.9666666666667</v>
          </cell>
          <cell r="AI130">
            <v>4307.7</v>
          </cell>
          <cell r="AJ130">
            <v>4297.5666666666666</v>
          </cell>
          <cell r="AK130">
            <v>3237.3</v>
          </cell>
          <cell r="AL130">
            <v>392.86666666666667</v>
          </cell>
          <cell r="AM130">
            <v>667.39999999999975</v>
          </cell>
          <cell r="AN130">
            <v>10.133333333333333</v>
          </cell>
          <cell r="AO130">
            <v>329768.54646107962</v>
          </cell>
          <cell r="AP130">
            <v>254325.87911930023</v>
          </cell>
          <cell r="AQ130">
            <v>231390.5791193003</v>
          </cell>
          <cell r="AR130">
            <v>22935.3</v>
          </cell>
          <cell r="AS130">
            <v>75442.667341779263</v>
          </cell>
          <cell r="AT130">
            <v>14891.525787624309</v>
          </cell>
          <cell r="AU130">
            <v>14891.525787624309</v>
          </cell>
          <cell r="AV130">
            <v>8505.6981591576678</v>
          </cell>
          <cell r="AW130">
            <v>6385.8276284666417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35611.811387729605</v>
          </cell>
        </row>
        <row r="131">
          <cell r="A131">
            <v>41578</v>
          </cell>
          <cell r="B131">
            <v>640466.51612903224</v>
          </cell>
          <cell r="C131">
            <v>459470.06451612897</v>
          </cell>
          <cell r="D131">
            <v>227754.38709677421</v>
          </cell>
          <cell r="E131">
            <v>227754.38709677421</v>
          </cell>
          <cell r="F131">
            <v>0</v>
          </cell>
          <cell r="G131">
            <v>231715.67741935488</v>
          </cell>
          <cell r="H131">
            <v>215842.32258064521</v>
          </cell>
          <cell r="I131">
            <v>215836.10958064522</v>
          </cell>
          <cell r="J131">
            <v>6.2130000000000001</v>
          </cell>
          <cell r="K131">
            <v>6.2130000000000001</v>
          </cell>
          <cell r="L131">
            <v>0</v>
          </cell>
          <cell r="M131">
            <v>15873.35483870968</v>
          </cell>
          <cell r="N131">
            <v>180996.45161290321</v>
          </cell>
          <cell r="O131">
            <v>533576.54131379188</v>
          </cell>
          <cell r="P131">
            <v>876869.96066863078</v>
          </cell>
          <cell r="Q131">
            <v>462221.57357185642</v>
          </cell>
          <cell r="R131">
            <v>462221.57357185642</v>
          </cell>
          <cell r="S131">
            <v>693937.25099121127</v>
          </cell>
          <cell r="T131">
            <v>469372.09677419357</v>
          </cell>
          <cell r="U131">
            <v>431422.80645161291</v>
          </cell>
          <cell r="V131">
            <v>59543.258064516129</v>
          </cell>
          <cell r="W131">
            <v>102273</v>
          </cell>
          <cell r="X131">
            <v>41247.967741935485</v>
          </cell>
          <cell r="Y131">
            <v>29686.741935483871</v>
          </cell>
          <cell r="Z131">
            <v>94160.838709677424</v>
          </cell>
          <cell r="AA131">
            <v>71453.774193548394</v>
          </cell>
          <cell r="AB131">
            <v>33057.225806451614</v>
          </cell>
          <cell r="AC131">
            <v>37949.290322580644</v>
          </cell>
          <cell r="AD131">
            <v>8168.6129032258068</v>
          </cell>
          <cell r="AE131">
            <v>6800.0967741935483</v>
          </cell>
          <cell r="AF131">
            <v>2509.3225806451615</v>
          </cell>
          <cell r="AG131">
            <v>4290.7741935483864</v>
          </cell>
          <cell r="AH131">
            <v>1368.516129032258</v>
          </cell>
          <cell r="AI131">
            <v>4147.6129032258059</v>
          </cell>
          <cell r="AJ131">
            <v>4142.3870967741932</v>
          </cell>
          <cell r="AK131">
            <v>3048.0645161290322</v>
          </cell>
          <cell r="AL131">
            <v>477.35483870967744</v>
          </cell>
          <cell r="AM131">
            <v>616.96774193548356</v>
          </cell>
          <cell r="AN131">
            <v>5.225806451612903</v>
          </cell>
          <cell r="AO131">
            <v>335078.0465041229</v>
          </cell>
          <cell r="AP131">
            <v>258275.50905572739</v>
          </cell>
          <cell r="AQ131">
            <v>234467.18647508221</v>
          </cell>
          <cell r="AR131">
            <v>23808.322580645163</v>
          </cell>
          <cell r="AS131">
            <v>76802.537448395407</v>
          </cell>
          <cell r="AT131">
            <v>12576.643959337936</v>
          </cell>
          <cell r="AU131">
            <v>12576.643959337936</v>
          </cell>
          <cell r="AV131">
            <v>8529.3810609186039</v>
          </cell>
          <cell r="AW131">
            <v>4047.2628984193316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34258.172570442017</v>
          </cell>
        </row>
        <row r="132">
          <cell r="A132">
            <v>41608</v>
          </cell>
          <cell r="B132">
            <v>654148.69999999995</v>
          </cell>
          <cell r="C132">
            <v>467946.3</v>
          </cell>
          <cell r="D132">
            <v>230066.5333333333</v>
          </cell>
          <cell r="E132">
            <v>230066.5333333333</v>
          </cell>
          <cell r="F132">
            <v>0</v>
          </cell>
          <cell r="G132">
            <v>237879.76666666669</v>
          </cell>
          <cell r="H132">
            <v>221593.9666666667</v>
          </cell>
          <cell r="I132">
            <v>221587.87666666671</v>
          </cell>
          <cell r="J132">
            <v>6.09</v>
          </cell>
          <cell r="K132">
            <v>6.09</v>
          </cell>
          <cell r="L132">
            <v>0</v>
          </cell>
          <cell r="M132">
            <v>16285.8</v>
          </cell>
          <cell r="N132">
            <v>186202.4</v>
          </cell>
          <cell r="O132">
            <v>532680.37627425836</v>
          </cell>
          <cell r="P132">
            <v>890946.67627425864</v>
          </cell>
          <cell r="Q132">
            <v>464857.00960759172</v>
          </cell>
          <cell r="R132">
            <v>464857.00960759172</v>
          </cell>
          <cell r="S132">
            <v>702736.7762742585</v>
          </cell>
          <cell r="T132">
            <v>480865</v>
          </cell>
          <cell r="U132">
            <v>442352.96666666667</v>
          </cell>
          <cell r="V132">
            <v>57712.533333333333</v>
          </cell>
          <cell r="W132">
            <v>104879.3</v>
          </cell>
          <cell r="X132">
            <v>41982.5</v>
          </cell>
          <cell r="Y132">
            <v>30705.933333333334</v>
          </cell>
          <cell r="Z132">
            <v>96570.96666666666</v>
          </cell>
          <cell r="AA132">
            <v>76741.3</v>
          </cell>
          <cell r="AB132">
            <v>33760.433333333334</v>
          </cell>
          <cell r="AC132">
            <v>38512.033333333333</v>
          </cell>
          <cell r="AD132">
            <v>8093.833333333333</v>
          </cell>
          <cell r="AE132">
            <v>6695</v>
          </cell>
          <cell r="AF132">
            <v>2440.3666666666668</v>
          </cell>
          <cell r="AG132">
            <v>4254.6333333333332</v>
          </cell>
          <cell r="AH132">
            <v>1398.8333333333333</v>
          </cell>
          <cell r="AI132">
            <v>3956.7</v>
          </cell>
          <cell r="AJ132">
            <v>3948.1333333333332</v>
          </cell>
          <cell r="AK132">
            <v>2888.6333333333332</v>
          </cell>
          <cell r="AL132">
            <v>478.83333333333331</v>
          </cell>
          <cell r="AM132">
            <v>580.66666666666674</v>
          </cell>
          <cell r="AN132">
            <v>8.5666666666666664</v>
          </cell>
          <cell r="AO132">
            <v>338343.28189793898</v>
          </cell>
          <cell r="AP132">
            <v>260352.40960759166</v>
          </cell>
          <cell r="AQ132">
            <v>234790.4762742584</v>
          </cell>
          <cell r="AR132">
            <v>25561.933333333334</v>
          </cell>
          <cell r="AS132">
            <v>77990.872290347193</v>
          </cell>
          <cell r="AT132">
            <v>13855.258660148733</v>
          </cell>
          <cell r="AU132">
            <v>13855.258660148733</v>
          </cell>
          <cell r="AV132">
            <v>9884.9588514898842</v>
          </cell>
          <cell r="AW132">
            <v>3970.2998086588486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32244.410010538839</v>
          </cell>
        </row>
        <row r="133">
          <cell r="A133">
            <v>41639</v>
          </cell>
          <cell r="B133">
            <v>667633.09677419346</v>
          </cell>
          <cell r="C133">
            <v>484438.70967741928</v>
          </cell>
          <cell r="D133">
            <v>246716.45161290321</v>
          </cell>
          <cell r="E133">
            <v>246716.45161290321</v>
          </cell>
          <cell r="F133">
            <v>0</v>
          </cell>
          <cell r="G133">
            <v>237722.25806451609</v>
          </cell>
          <cell r="H133">
            <v>220278.83870967739</v>
          </cell>
          <cell r="I133">
            <v>220272.52170967738</v>
          </cell>
          <cell r="J133">
            <v>6.3170000000000002</v>
          </cell>
          <cell r="K133">
            <v>6.3170000000000002</v>
          </cell>
          <cell r="L133">
            <v>0</v>
          </cell>
          <cell r="M133">
            <v>17443.419354838708</v>
          </cell>
          <cell r="N133">
            <v>183194.38709677421</v>
          </cell>
          <cell r="O133">
            <v>578421.52729421062</v>
          </cell>
          <cell r="P133">
            <v>916840.07568130689</v>
          </cell>
          <cell r="Q133">
            <v>493876.88213292032</v>
          </cell>
          <cell r="R133">
            <v>493876.88213292032</v>
          </cell>
          <cell r="S133">
            <v>731599.14019743621</v>
          </cell>
          <cell r="T133">
            <v>498211.90322580643</v>
          </cell>
          <cell r="U133">
            <v>457094.6451612903</v>
          </cell>
          <cell r="V133">
            <v>56649.354838709674</v>
          </cell>
          <cell r="W133">
            <v>111439.54838709677</v>
          </cell>
          <cell r="X133">
            <v>43075</v>
          </cell>
          <cell r="Y133">
            <v>31303.935483870966</v>
          </cell>
          <cell r="Z133">
            <v>98468.06451612903</v>
          </cell>
          <cell r="AA133">
            <v>80716.354838709682</v>
          </cell>
          <cell r="AB133">
            <v>35442.387096774197</v>
          </cell>
          <cell r="AC133">
            <v>41117.258064516129</v>
          </cell>
          <cell r="AD133">
            <v>8263.4838709677424</v>
          </cell>
          <cell r="AE133">
            <v>6717.3548387096771</v>
          </cell>
          <cell r="AF133">
            <v>2458.3870967741937</v>
          </cell>
          <cell r="AG133">
            <v>4258.967741935483</v>
          </cell>
          <cell r="AH133">
            <v>1546.1290322580646</v>
          </cell>
          <cell r="AI133">
            <v>3694.3870967741937</v>
          </cell>
          <cell r="AJ133">
            <v>3689.4193548387098</v>
          </cell>
          <cell r="AK133">
            <v>2757.4193548387098</v>
          </cell>
          <cell r="AL133">
            <v>356.90322580645159</v>
          </cell>
          <cell r="AM133">
            <v>575.09677419354841</v>
          </cell>
          <cell r="AN133">
            <v>4.967741935483871</v>
          </cell>
          <cell r="AO133">
            <v>361579.75768035959</v>
          </cell>
          <cell r="AP133">
            <v>277095.30148775893</v>
          </cell>
          <cell r="AQ133">
            <v>247160.43052001699</v>
          </cell>
          <cell r="AR133">
            <v>29934.870967741936</v>
          </cell>
          <cell r="AS133">
            <v>84484.456192600599</v>
          </cell>
          <cell r="AT133">
            <v>6351.4841738282184</v>
          </cell>
          <cell r="AU133">
            <v>6351.4841738282184</v>
          </cell>
          <cell r="AV133">
            <v>6041.0903243121174</v>
          </cell>
          <cell r="AW133">
            <v>310.3938495161014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30611.682927023721</v>
          </cell>
        </row>
        <row r="134">
          <cell r="A134">
            <v>41670</v>
          </cell>
          <cell r="B134">
            <v>684669.25806451612</v>
          </cell>
          <cell r="C134">
            <v>487691.22580645158</v>
          </cell>
          <cell r="D134">
            <v>245571.22580645161</v>
          </cell>
          <cell r="E134">
            <v>245571.22580645161</v>
          </cell>
          <cell r="F134">
            <v>0</v>
          </cell>
          <cell r="G134">
            <v>242120.00000000003</v>
          </cell>
          <cell r="H134">
            <v>225452.12903225809</v>
          </cell>
          <cell r="I134">
            <v>225446.3810322581</v>
          </cell>
          <cell r="J134">
            <v>5.7480000000000002</v>
          </cell>
          <cell r="K134">
            <v>5.7480000000000002</v>
          </cell>
          <cell r="L134">
            <v>0</v>
          </cell>
          <cell r="M134">
            <v>16667.870967741939</v>
          </cell>
          <cell r="N134">
            <v>196978.03225806449</v>
          </cell>
          <cell r="O134">
            <v>614403.40424856485</v>
          </cell>
          <cell r="P134">
            <v>939302.33973243576</v>
          </cell>
          <cell r="Q134">
            <v>497699.82360340352</v>
          </cell>
          <cell r="R134">
            <v>497699.82360340352</v>
          </cell>
          <cell r="S134">
            <v>739819.82360340352</v>
          </cell>
          <cell r="T134">
            <v>512257.22580645164</v>
          </cell>
          <cell r="U134">
            <v>469038.61290322582</v>
          </cell>
          <cell r="V134">
            <v>58438.709677419356</v>
          </cell>
          <cell r="W134">
            <v>113437.80645161291</v>
          </cell>
          <cell r="X134">
            <v>44058.806451612902</v>
          </cell>
          <cell r="Y134">
            <v>31772.225806451614</v>
          </cell>
          <cell r="Z134">
            <v>99683.354838709682</v>
          </cell>
          <cell r="AA134">
            <v>85628.06451612903</v>
          </cell>
          <cell r="AB134">
            <v>36019.645161290326</v>
          </cell>
          <cell r="AC134">
            <v>43218.612903225803</v>
          </cell>
          <cell r="AD134">
            <v>8756.8387096774186</v>
          </cell>
          <cell r="AE134">
            <v>7004.4516129032254</v>
          </cell>
          <cell r="AF134">
            <v>2728.2258064516127</v>
          </cell>
          <cell r="AG134">
            <v>4276.2258064516127</v>
          </cell>
          <cell r="AH134">
            <v>1752.3870967741937</v>
          </cell>
          <cell r="AI134">
            <v>3649.7741935483873</v>
          </cell>
          <cell r="AJ134">
            <v>3645.7741935483873</v>
          </cell>
          <cell r="AK134">
            <v>2738.5806451612902</v>
          </cell>
          <cell r="AL134">
            <v>337.67741935483872</v>
          </cell>
          <cell r="AM134">
            <v>569.51612903225828</v>
          </cell>
          <cell r="AN134">
            <v>4</v>
          </cell>
          <cell r="AO134">
            <v>368235.59136405808</v>
          </cell>
          <cell r="AP134">
            <v>280739.59779695194</v>
          </cell>
          <cell r="AQ134">
            <v>252128.59779695189</v>
          </cell>
          <cell r="AR134">
            <v>28611</v>
          </cell>
          <cell r="AS134">
            <v>87495.993567106067</v>
          </cell>
          <cell r="AT134">
            <v>9908.5351349485718</v>
          </cell>
          <cell r="AU134">
            <v>9908.5351349485718</v>
          </cell>
          <cell r="AV134">
            <v>9252.2717291165973</v>
          </cell>
          <cell r="AW134">
            <v>656.26340583197509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29620.420208269938</v>
          </cell>
        </row>
        <row r="135">
          <cell r="A135">
            <v>41698</v>
          </cell>
          <cell r="B135">
            <v>685965.14285714284</v>
          </cell>
          <cell r="C135">
            <v>492599.42857142858</v>
          </cell>
          <cell r="D135">
            <v>241243.8571428571</v>
          </cell>
          <cell r="E135">
            <v>241243.8571428571</v>
          </cell>
          <cell r="F135">
            <v>0</v>
          </cell>
          <cell r="G135">
            <v>251355.57142857142</v>
          </cell>
          <cell r="H135">
            <v>234248.75</v>
          </cell>
          <cell r="I135">
            <v>234243.39</v>
          </cell>
          <cell r="J135">
            <v>5.36</v>
          </cell>
          <cell r="K135">
            <v>5.36</v>
          </cell>
          <cell r="L135">
            <v>0</v>
          </cell>
          <cell r="M135">
            <v>17106.821428571431</v>
          </cell>
          <cell r="N135">
            <v>193365.71428571429</v>
          </cell>
          <cell r="O135">
            <v>576780.05647866405</v>
          </cell>
          <cell r="P135">
            <v>933545.30647866405</v>
          </cell>
          <cell r="Q135">
            <v>486231.94933580671</v>
          </cell>
          <cell r="R135">
            <v>486231.94933580671</v>
          </cell>
          <cell r="S135">
            <v>737587.52076437825</v>
          </cell>
          <cell r="T135">
            <v>517693.10714285716</v>
          </cell>
          <cell r="U135">
            <v>474999.28571428574</v>
          </cell>
          <cell r="V135">
            <v>60628.535714285717</v>
          </cell>
          <cell r="W135">
            <v>112859.57142857143</v>
          </cell>
          <cell r="X135">
            <v>44305.892857142855</v>
          </cell>
          <cell r="Y135">
            <v>32425.035714285714</v>
          </cell>
          <cell r="Z135">
            <v>101101.71428571429</v>
          </cell>
          <cell r="AA135">
            <v>88198.178571428565</v>
          </cell>
          <cell r="AB135">
            <v>35480.357142857145</v>
          </cell>
          <cell r="AC135">
            <v>42693.821428571428</v>
          </cell>
          <cell r="AD135">
            <v>8844.6428571428569</v>
          </cell>
          <cell r="AE135">
            <v>7135</v>
          </cell>
          <cell r="AF135">
            <v>2921.0357142857142</v>
          </cell>
          <cell r="AG135">
            <v>4213.9642857142862</v>
          </cell>
          <cell r="AH135">
            <v>1709.6428571428571</v>
          </cell>
          <cell r="AI135">
            <v>3673.3571428571427</v>
          </cell>
          <cell r="AJ135">
            <v>3669.3571428571427</v>
          </cell>
          <cell r="AK135">
            <v>2742.3928571428573</v>
          </cell>
          <cell r="AL135">
            <v>370.71428571428572</v>
          </cell>
          <cell r="AM135">
            <v>556.24999999999955</v>
          </cell>
          <cell r="AN135">
            <v>4</v>
          </cell>
          <cell r="AO135">
            <v>347706.80079785013</v>
          </cell>
          <cell r="AP135">
            <v>272779.77076437825</v>
          </cell>
          <cell r="AQ135">
            <v>244988.0921929497</v>
          </cell>
          <cell r="AR135">
            <v>27791.678571428572</v>
          </cell>
          <cell r="AS135">
            <v>74927.030032287483</v>
          </cell>
          <cell r="AT135">
            <v>17584.248001120304</v>
          </cell>
          <cell r="AU135">
            <v>17584.248001120304</v>
          </cell>
          <cell r="AV135">
            <v>16763.940933298902</v>
          </cell>
          <cell r="AW135">
            <v>820.30706782140294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27678.102600234361</v>
          </cell>
        </row>
        <row r="136">
          <cell r="A136">
            <v>41729</v>
          </cell>
          <cell r="B136">
            <v>686422.25806451612</v>
          </cell>
          <cell r="C136">
            <v>503159.16129032261</v>
          </cell>
          <cell r="D136">
            <v>241161.16129032261</v>
          </cell>
          <cell r="E136">
            <v>241161.16129032261</v>
          </cell>
          <cell r="F136">
            <v>0</v>
          </cell>
          <cell r="G136">
            <v>261998.00000000006</v>
          </cell>
          <cell r="H136">
            <v>244432.90322580651</v>
          </cell>
          <cell r="I136">
            <v>244427.12522580652</v>
          </cell>
          <cell r="J136">
            <v>5.7779999999999996</v>
          </cell>
          <cell r="K136">
            <v>5.7779999999999996</v>
          </cell>
          <cell r="L136">
            <v>0</v>
          </cell>
          <cell r="M136">
            <v>17565.096774193549</v>
          </cell>
          <cell r="N136">
            <v>183263.09677419349</v>
          </cell>
          <cell r="O136">
            <v>559157.82295541058</v>
          </cell>
          <cell r="P136">
            <v>929651.46811670077</v>
          </cell>
          <cell r="Q136">
            <v>481758.56489089451</v>
          </cell>
          <cell r="R136">
            <v>481758.56489089451</v>
          </cell>
          <cell r="S136">
            <v>743756.56489089434</v>
          </cell>
          <cell r="T136">
            <v>518224.51612903224</v>
          </cell>
          <cell r="U136">
            <v>475203.74193548388</v>
          </cell>
          <cell r="V136">
            <v>62219.903225806454</v>
          </cell>
          <cell r="W136">
            <v>110565.35483870968</v>
          </cell>
          <cell r="X136">
            <v>44566.161290322583</v>
          </cell>
          <cell r="Y136">
            <v>32440.548387096773</v>
          </cell>
          <cell r="Z136">
            <v>101366.93548387097</v>
          </cell>
          <cell r="AA136">
            <v>88395.580645161288</v>
          </cell>
          <cell r="AB136">
            <v>35649.258064516129</v>
          </cell>
          <cell r="AC136">
            <v>43020.774193548386</v>
          </cell>
          <cell r="AD136">
            <v>8406.4193548387102</v>
          </cell>
          <cell r="AE136">
            <v>6762.6129032258068</v>
          </cell>
          <cell r="AF136">
            <v>2555.2258064516127</v>
          </cell>
          <cell r="AG136">
            <v>4207.3870967741941</v>
          </cell>
          <cell r="AH136">
            <v>1643.8064516129032</v>
          </cell>
          <cell r="AI136">
            <v>3598.7419354838707</v>
          </cell>
          <cell r="AJ136">
            <v>3589.5483870967741</v>
          </cell>
          <cell r="AK136">
            <v>2746.516129032258</v>
          </cell>
          <cell r="AL136">
            <v>283.48387096774195</v>
          </cell>
          <cell r="AM136">
            <v>559.54838709677415</v>
          </cell>
          <cell r="AN136">
            <v>9.193548387096774</v>
          </cell>
          <cell r="AO136">
            <v>351349.39032277127</v>
          </cell>
          <cell r="AP136">
            <v>268829.62940702355</v>
          </cell>
          <cell r="AQ136">
            <v>240597.40360057191</v>
          </cell>
          <cell r="AR136">
            <v>28232.225806451614</v>
          </cell>
          <cell r="AS136">
            <v>82519.760915747727</v>
          </cell>
          <cell r="AT136">
            <v>11592.616830357414</v>
          </cell>
          <cell r="AU136">
            <v>11592.616830357414</v>
          </cell>
          <cell r="AV136">
            <v>11374.337899260663</v>
          </cell>
          <cell r="AW136">
            <v>218.27893109675142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27331.652918011157</v>
          </cell>
        </row>
        <row r="137">
          <cell r="A137">
            <v>41759</v>
          </cell>
          <cell r="B137">
            <v>702217.83333333326</v>
          </cell>
          <cell r="C137">
            <v>519188.8</v>
          </cell>
          <cell r="D137">
            <v>244076.3666666667</v>
          </cell>
          <cell r="E137">
            <v>244076.3666666667</v>
          </cell>
          <cell r="F137">
            <v>0</v>
          </cell>
          <cell r="G137">
            <v>275112.43333333335</v>
          </cell>
          <cell r="H137">
            <v>256919.7</v>
          </cell>
          <cell r="I137">
            <v>256913.25200000001</v>
          </cell>
          <cell r="J137">
            <v>6.4480000000000004</v>
          </cell>
          <cell r="K137">
            <v>6.4480000000000004</v>
          </cell>
          <cell r="L137">
            <v>0</v>
          </cell>
          <cell r="M137">
            <v>18192.73333333333</v>
          </cell>
          <cell r="N137">
            <v>183029.0333333333</v>
          </cell>
          <cell r="O137">
            <v>562708.69960992481</v>
          </cell>
          <cell r="P137">
            <v>944541.86627659143</v>
          </cell>
          <cell r="Q137">
            <v>483862.36627659173</v>
          </cell>
          <cell r="R137">
            <v>483862.36627659173</v>
          </cell>
          <cell r="S137">
            <v>758974.79960992478</v>
          </cell>
          <cell r="T137">
            <v>516463.5</v>
          </cell>
          <cell r="U137">
            <v>473686.93333333335</v>
          </cell>
          <cell r="V137">
            <v>61888.1</v>
          </cell>
          <cell r="W137">
            <v>109233.26666666666</v>
          </cell>
          <cell r="X137">
            <v>44706.566666666666</v>
          </cell>
          <cell r="Y137">
            <v>32250.7</v>
          </cell>
          <cell r="Z137">
            <v>101935.83333333333</v>
          </cell>
          <cell r="AA137">
            <v>88120.733333333337</v>
          </cell>
          <cell r="AB137">
            <v>35551.73333333333</v>
          </cell>
          <cell r="AC137">
            <v>42776.566666666666</v>
          </cell>
          <cell r="AD137">
            <v>8283.4</v>
          </cell>
          <cell r="AE137">
            <v>6621</v>
          </cell>
          <cell r="AF137">
            <v>2375.6999999999998</v>
          </cell>
          <cell r="AG137">
            <v>4245.3</v>
          </cell>
          <cell r="AH137">
            <v>1662.4</v>
          </cell>
          <cell r="AI137">
            <v>3828.6666666666665</v>
          </cell>
          <cell r="AJ137">
            <v>3818.4333333333334</v>
          </cell>
          <cell r="AK137">
            <v>3009.5666666666666</v>
          </cell>
          <cell r="AL137">
            <v>236.83333333333334</v>
          </cell>
          <cell r="AM137">
            <v>572.03333333333342</v>
          </cell>
          <cell r="AN137">
            <v>10.233333333333333</v>
          </cell>
          <cell r="AO137">
            <v>354169.96720875817</v>
          </cell>
          <cell r="AP137">
            <v>269312.83294325834</v>
          </cell>
          <cell r="AQ137">
            <v>239785.999609925</v>
          </cell>
          <cell r="AR137">
            <v>29526.833333333332</v>
          </cell>
          <cell r="AS137">
            <v>84857.134265499844</v>
          </cell>
          <cell r="AT137">
            <v>18425.742382956741</v>
          </cell>
          <cell r="AU137">
            <v>18425.742382956741</v>
          </cell>
          <cell r="AV137">
            <v>17715.803981201345</v>
          </cell>
          <cell r="AW137">
            <v>709.93840175539481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27680.026691906161</v>
          </cell>
        </row>
        <row r="138">
          <cell r="A138">
            <v>41790</v>
          </cell>
          <cell r="B138">
            <v>713874.67741935479</v>
          </cell>
          <cell r="C138">
            <v>531995</v>
          </cell>
          <cell r="D138">
            <v>251499.3548387097</v>
          </cell>
          <cell r="E138">
            <v>251499.3548387097</v>
          </cell>
          <cell r="F138">
            <v>0</v>
          </cell>
          <cell r="G138">
            <v>280495.64516129036</v>
          </cell>
          <cell r="H138">
            <v>262024.32258064521</v>
          </cell>
          <cell r="I138">
            <v>262017.42858064521</v>
          </cell>
          <cell r="J138">
            <v>6.8940000000000001</v>
          </cell>
          <cell r="K138">
            <v>6.8940000000000001</v>
          </cell>
          <cell r="L138">
            <v>0</v>
          </cell>
          <cell r="M138">
            <v>18471.322580645159</v>
          </cell>
          <cell r="N138">
            <v>181879.67741935479</v>
          </cell>
          <cell r="O138">
            <v>574612.16821291752</v>
          </cell>
          <cell r="P138">
            <v>956511.91014840116</v>
          </cell>
          <cell r="Q138">
            <v>491458.5553096917</v>
          </cell>
          <cell r="R138">
            <v>491458.5553096917</v>
          </cell>
          <cell r="S138">
            <v>771954.20047098189</v>
          </cell>
          <cell r="T138">
            <v>520834.19354838709</v>
          </cell>
          <cell r="U138">
            <v>477966.58064516127</v>
          </cell>
          <cell r="V138">
            <v>64079.967741935485</v>
          </cell>
          <cell r="W138">
            <v>107530.45161290323</v>
          </cell>
          <cell r="X138">
            <v>45016.483870967742</v>
          </cell>
          <cell r="Y138">
            <v>31953.806451612902</v>
          </cell>
          <cell r="Z138">
            <v>102777.96774193548</v>
          </cell>
          <cell r="AA138">
            <v>90558.903225806454</v>
          </cell>
          <cell r="AB138">
            <v>36049</v>
          </cell>
          <cell r="AC138">
            <v>42867.612903225803</v>
          </cell>
          <cell r="AD138">
            <v>8336.8387096774186</v>
          </cell>
          <cell r="AE138">
            <v>7053.4838709677415</v>
          </cell>
          <cell r="AF138">
            <v>2741.3548387096776</v>
          </cell>
          <cell r="AG138">
            <v>4312.1290322580644</v>
          </cell>
          <cell r="AH138">
            <v>1283.3548387096773</v>
          </cell>
          <cell r="AI138">
            <v>4074.516129032258</v>
          </cell>
          <cell r="AJ138">
            <v>4062.2903225806454</v>
          </cell>
          <cell r="AK138">
            <v>3239.7419354838707</v>
          </cell>
          <cell r="AL138">
            <v>229.45161290322579</v>
          </cell>
          <cell r="AM138">
            <v>593.09677419354875</v>
          </cell>
          <cell r="AN138">
            <v>12.225806451612904</v>
          </cell>
          <cell r="AO138">
            <v>353310.65077521041</v>
          </cell>
          <cell r="AP138">
            <v>267034.65208388522</v>
          </cell>
          <cell r="AQ138">
            <v>239959.20047098189</v>
          </cell>
          <cell r="AR138">
            <v>27075.451612903227</v>
          </cell>
          <cell r="AS138">
            <v>86275.998691325134</v>
          </cell>
          <cell r="AT138">
            <v>13492.974437429391</v>
          </cell>
          <cell r="AU138">
            <v>13492.974437429391</v>
          </cell>
          <cell r="AV138">
            <v>12125.139052364902</v>
          </cell>
          <cell r="AW138">
            <v>1367.8353850644896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28386.25779726273</v>
          </cell>
        </row>
        <row r="139">
          <cell r="A139">
            <v>41820</v>
          </cell>
          <cell r="B139">
            <v>727659.8</v>
          </cell>
          <cell r="C139">
            <v>546237.1</v>
          </cell>
          <cell r="D139">
            <v>264786.5</v>
          </cell>
          <cell r="E139">
            <v>264786.5</v>
          </cell>
          <cell r="F139">
            <v>0</v>
          </cell>
          <cell r="G139">
            <v>281450.60000000003</v>
          </cell>
          <cell r="H139">
            <v>262531.7</v>
          </cell>
          <cell r="I139">
            <v>262524.52799999999</v>
          </cell>
          <cell r="J139">
            <v>7.1719999999999997</v>
          </cell>
          <cell r="K139">
            <v>7.1719999999999997</v>
          </cell>
          <cell r="L139">
            <v>0</v>
          </cell>
          <cell r="M139">
            <v>18918.900000000001</v>
          </cell>
          <cell r="N139">
            <v>181422.7</v>
          </cell>
          <cell r="O139">
            <v>611920.10548563604</v>
          </cell>
          <cell r="P139">
            <v>980055.70548563602</v>
          </cell>
          <cell r="Q139">
            <v>514370.07215230272</v>
          </cell>
          <cell r="R139">
            <v>514370.07215230272</v>
          </cell>
          <cell r="S139">
            <v>795820.67215230258</v>
          </cell>
          <cell r="T139">
            <v>524771.2666666666</v>
          </cell>
          <cell r="U139">
            <v>483204.83333333331</v>
          </cell>
          <cell r="V139">
            <v>65388.26666666667</v>
          </cell>
          <cell r="W139">
            <v>108519.4</v>
          </cell>
          <cell r="X139">
            <v>45482.166666666664</v>
          </cell>
          <cell r="Y139">
            <v>31909.233333333334</v>
          </cell>
          <cell r="Z139">
            <v>103855.06666666667</v>
          </cell>
          <cell r="AA139">
            <v>91424.733333333337</v>
          </cell>
          <cell r="AB139">
            <v>36625.966666666667</v>
          </cell>
          <cell r="AC139">
            <v>41566.433333333334</v>
          </cell>
          <cell r="AD139">
            <v>8614.8666666666668</v>
          </cell>
          <cell r="AE139">
            <v>7096.5666666666666</v>
          </cell>
          <cell r="AF139">
            <v>2780.7666666666669</v>
          </cell>
          <cell r="AG139">
            <v>4315.7999999999993</v>
          </cell>
          <cell r="AH139">
            <v>1518.3</v>
          </cell>
          <cell r="AI139">
            <v>4158.7</v>
          </cell>
          <cell r="AJ139">
            <v>4148.2</v>
          </cell>
          <cell r="AK139">
            <v>3269.2333333333331</v>
          </cell>
          <cell r="AL139">
            <v>217.26666666666668</v>
          </cell>
          <cell r="AM139">
            <v>661.7</v>
          </cell>
          <cell r="AN139">
            <v>10.5</v>
          </cell>
          <cell r="AO139">
            <v>366004.12560471927</v>
          </cell>
          <cell r="AP139">
            <v>277799.57215230272</v>
          </cell>
          <cell r="AQ139">
            <v>249583.57215230269</v>
          </cell>
          <cell r="AR139">
            <v>28216</v>
          </cell>
          <cell r="AS139">
            <v>88204.553452416629</v>
          </cell>
          <cell r="AT139">
            <v>11122.577345636122</v>
          </cell>
          <cell r="AU139">
            <v>11122.577345636122</v>
          </cell>
          <cell r="AV139">
            <v>10586.32525298045</v>
          </cell>
          <cell r="AW139">
            <v>536.25209265567162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28862.829219460946</v>
          </cell>
        </row>
        <row r="140">
          <cell r="A140">
            <v>41851</v>
          </cell>
          <cell r="B140">
            <v>736645.41935483878</v>
          </cell>
          <cell r="C140">
            <v>561488.83870967745</v>
          </cell>
          <cell r="D140">
            <v>280553.41935483873</v>
          </cell>
          <cell r="E140">
            <v>280553.41935483873</v>
          </cell>
          <cell r="F140">
            <v>0</v>
          </cell>
          <cell r="G140">
            <v>280935.41935483873</v>
          </cell>
          <cell r="H140">
            <v>262326.19354838709</v>
          </cell>
          <cell r="I140">
            <v>262318.97454838711</v>
          </cell>
          <cell r="J140">
            <v>7.2190000000000003</v>
          </cell>
          <cell r="K140">
            <v>7.2190000000000003</v>
          </cell>
          <cell r="L140">
            <v>0</v>
          </cell>
          <cell r="M140">
            <v>18609.22580645161</v>
          </cell>
          <cell r="N140">
            <v>175156.5806451613</v>
          </cell>
          <cell r="O140">
            <v>640047.22108776832</v>
          </cell>
          <cell r="P140">
            <v>1006895.156571639</v>
          </cell>
          <cell r="Q140">
            <v>547317.15657163912</v>
          </cell>
          <cell r="R140">
            <v>547317.15657163912</v>
          </cell>
          <cell r="S140">
            <v>828252.5759264779</v>
          </cell>
          <cell r="T140">
            <v>530790.45161290327</v>
          </cell>
          <cell r="U140">
            <v>487954.41935483873</v>
          </cell>
          <cell r="V140">
            <v>69505.93548387097</v>
          </cell>
          <cell r="W140">
            <v>111225.22580645161</v>
          </cell>
          <cell r="X140">
            <v>46052.548387096773</v>
          </cell>
          <cell r="Y140">
            <v>31719.258064516129</v>
          </cell>
          <cell r="Z140">
            <v>104121.12903225806</v>
          </cell>
          <cell r="AA140">
            <v>87790.774193548394</v>
          </cell>
          <cell r="AB140">
            <v>37539.548387096773</v>
          </cell>
          <cell r="AC140">
            <v>42836.032258064515</v>
          </cell>
          <cell r="AD140">
            <v>8580.8387096774186</v>
          </cell>
          <cell r="AE140">
            <v>7026.0967741935483</v>
          </cell>
          <cell r="AF140">
            <v>2764.6451612903224</v>
          </cell>
          <cell r="AG140">
            <v>4261.4516129032254</v>
          </cell>
          <cell r="AH140">
            <v>1554.741935483871</v>
          </cell>
          <cell r="AI140">
            <v>4219.2580645161288</v>
          </cell>
          <cell r="AJ140">
            <v>4206.4193548387093</v>
          </cell>
          <cell r="AK140">
            <v>3287.4516129032259</v>
          </cell>
          <cell r="AL140">
            <v>234.70967741935485</v>
          </cell>
          <cell r="AM140">
            <v>684.25806451612857</v>
          </cell>
          <cell r="AN140">
            <v>12.838709677419354</v>
          </cell>
          <cell r="AO140">
            <v>383944.2674729143</v>
          </cell>
          <cell r="AP140">
            <v>295134.44689422002</v>
          </cell>
          <cell r="AQ140">
            <v>266763.73721680068</v>
          </cell>
          <cell r="AR140">
            <v>28370.709677419356</v>
          </cell>
          <cell r="AS140">
            <v>88809.820578694373</v>
          </cell>
          <cell r="AT140">
            <v>11917.580053437418</v>
          </cell>
          <cell r="AU140">
            <v>11917.580053437418</v>
          </cell>
          <cell r="AV140">
            <v>11347.736115114862</v>
          </cell>
          <cell r="AW140">
            <v>569.84393832255614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29519.028214824142</v>
          </cell>
        </row>
        <row r="141">
          <cell r="A141">
            <v>41882</v>
          </cell>
          <cell r="B141">
            <v>751685.25806451612</v>
          </cell>
          <cell r="C141">
            <v>567325.96774193551</v>
          </cell>
          <cell r="D141">
            <v>281599.58064516127</v>
          </cell>
          <cell r="E141">
            <v>281599.58064516127</v>
          </cell>
          <cell r="F141">
            <v>0</v>
          </cell>
          <cell r="G141">
            <v>285726.38709677424</v>
          </cell>
          <cell r="H141">
            <v>266699.12903225812</v>
          </cell>
          <cell r="I141">
            <v>266691.5760322581</v>
          </cell>
          <cell r="J141">
            <v>7.5529999999999999</v>
          </cell>
          <cell r="K141">
            <v>7.5529999999999999</v>
          </cell>
          <cell r="L141">
            <v>0</v>
          </cell>
          <cell r="M141">
            <v>19027.258064516129</v>
          </cell>
          <cell r="N141">
            <v>184359.29032258061</v>
          </cell>
          <cell r="O141">
            <v>646767.72432414838</v>
          </cell>
          <cell r="P141">
            <v>1025643.014646729</v>
          </cell>
          <cell r="Q141">
            <v>552240.04690479336</v>
          </cell>
          <cell r="R141">
            <v>552240.04690479336</v>
          </cell>
          <cell r="S141">
            <v>837966.43400156766</v>
          </cell>
          <cell r="T141">
            <v>540231.90322580643</v>
          </cell>
          <cell r="U141">
            <v>497340.03225806454</v>
          </cell>
          <cell r="V141">
            <v>70797.193548387091</v>
          </cell>
          <cell r="W141">
            <v>113517.03225806452</v>
          </cell>
          <cell r="X141">
            <v>46260.516129032258</v>
          </cell>
          <cell r="Y141">
            <v>31904.612903225807</v>
          </cell>
          <cell r="Z141">
            <v>106000.22580645161</v>
          </cell>
          <cell r="AA141">
            <v>90959.322580645166</v>
          </cell>
          <cell r="AB141">
            <v>37901.129032258068</v>
          </cell>
          <cell r="AC141">
            <v>42891.870967741932</v>
          </cell>
          <cell r="AD141">
            <v>8206.0967741935492</v>
          </cell>
          <cell r="AE141">
            <v>6989.0322580645161</v>
          </cell>
          <cell r="AF141">
            <v>2770.4516129032259</v>
          </cell>
          <cell r="AG141">
            <v>4218.5806451612898</v>
          </cell>
          <cell r="AH141">
            <v>1217.0645161290322</v>
          </cell>
          <cell r="AI141">
            <v>4219.5161290322585</v>
          </cell>
          <cell r="AJ141">
            <v>4211.5161290322585</v>
          </cell>
          <cell r="AK141">
            <v>3242.0645161290322</v>
          </cell>
          <cell r="AL141">
            <v>251.96774193548387</v>
          </cell>
          <cell r="AM141">
            <v>717.4838709677424</v>
          </cell>
          <cell r="AN141">
            <v>8</v>
          </cell>
          <cell r="AO141">
            <v>390997.11152422248</v>
          </cell>
          <cell r="AP141">
            <v>300243.24045318027</v>
          </cell>
          <cell r="AQ141">
            <v>270640.46625963203</v>
          </cell>
          <cell r="AR141">
            <v>29602.774193548386</v>
          </cell>
          <cell r="AS141">
            <v>90753.871071042202</v>
          </cell>
          <cell r="AT141">
            <v>15613.730813261025</v>
          </cell>
          <cell r="AU141">
            <v>15613.730813261025</v>
          </cell>
          <cell r="AV141">
            <v>15097.538247251456</v>
          </cell>
          <cell r="AW141">
            <v>516.19256600956953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28861.427450640676</v>
          </cell>
        </row>
        <row r="142">
          <cell r="A142">
            <v>41912</v>
          </cell>
          <cell r="B142">
            <v>764112</v>
          </cell>
          <cell r="C142">
            <v>575723.3666666667</v>
          </cell>
          <cell r="D142">
            <v>286376.56666666671</v>
          </cell>
          <cell r="E142">
            <v>286376.56666666671</v>
          </cell>
          <cell r="F142">
            <v>0</v>
          </cell>
          <cell r="G142">
            <v>289346.80000000005</v>
          </cell>
          <cell r="H142">
            <v>270160.90000000002</v>
          </cell>
          <cell r="I142">
            <v>270152.90600000002</v>
          </cell>
          <cell r="J142">
            <v>7.9939999999999998</v>
          </cell>
          <cell r="K142">
            <v>7.9939999999999998</v>
          </cell>
          <cell r="L142">
            <v>0</v>
          </cell>
          <cell r="M142">
            <v>19185.900000000001</v>
          </cell>
          <cell r="N142">
            <v>188388.6333333333</v>
          </cell>
          <cell r="O142">
            <v>656087.96109252644</v>
          </cell>
          <cell r="P142">
            <v>1041053.861092526</v>
          </cell>
          <cell r="Q142">
            <v>560391.56109252677</v>
          </cell>
          <cell r="R142">
            <v>560391.56109252677</v>
          </cell>
          <cell r="S142">
            <v>849738.36109252635</v>
          </cell>
          <cell r="T142">
            <v>549179.46666666667</v>
          </cell>
          <cell r="U142">
            <v>506218.43333333335</v>
          </cell>
          <cell r="V142">
            <v>70034.03333333334</v>
          </cell>
          <cell r="W142">
            <v>118554.93333333333</v>
          </cell>
          <cell r="X142">
            <v>46562.566666666666</v>
          </cell>
          <cell r="Y142">
            <v>32142.799999999999</v>
          </cell>
          <cell r="Z142">
            <v>108648.56666666667</v>
          </cell>
          <cell r="AA142">
            <v>92718.333333333328</v>
          </cell>
          <cell r="AB142">
            <v>37557.199999999997</v>
          </cell>
          <cell r="AC142">
            <v>42961.033333333333</v>
          </cell>
          <cell r="AD142">
            <v>8236.2666666666664</v>
          </cell>
          <cell r="AE142">
            <v>6969.4333333333334</v>
          </cell>
          <cell r="AF142">
            <v>2804.5333333333333</v>
          </cell>
          <cell r="AG142">
            <v>4164.8999999999996</v>
          </cell>
          <cell r="AH142">
            <v>1266.8333333333333</v>
          </cell>
          <cell r="AI142">
            <v>4026.3333333333335</v>
          </cell>
          <cell r="AJ142">
            <v>4018.3333333333335</v>
          </cell>
          <cell r="AK142">
            <v>3001.4</v>
          </cell>
          <cell r="AL142">
            <v>276.86666666666667</v>
          </cell>
          <cell r="AM142">
            <v>740.06666666666672</v>
          </cell>
          <cell r="AN142">
            <v>8</v>
          </cell>
          <cell r="AO142">
            <v>395573.42404320621</v>
          </cell>
          <cell r="AP142">
            <v>303586.69442586007</v>
          </cell>
          <cell r="AQ142">
            <v>274014.99442586012</v>
          </cell>
          <cell r="AR142">
            <v>29571.7</v>
          </cell>
          <cell r="AS142">
            <v>91986.729617346296</v>
          </cell>
          <cell r="AT142">
            <v>20036.338503740502</v>
          </cell>
          <cell r="AU142">
            <v>20036.338503740502</v>
          </cell>
          <cell r="AV142">
            <v>19759.872200507183</v>
          </cell>
          <cell r="AW142">
            <v>276.46630323331806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28280.5003652626</v>
          </cell>
        </row>
        <row r="143">
          <cell r="A143">
            <v>41943</v>
          </cell>
          <cell r="B143">
            <v>783700.6451612903</v>
          </cell>
          <cell r="C143">
            <v>587851.96774193551</v>
          </cell>
          <cell r="D143">
            <v>293593.29032258072</v>
          </cell>
          <cell r="E143">
            <v>293593.29032258072</v>
          </cell>
          <cell r="F143">
            <v>0</v>
          </cell>
          <cell r="G143">
            <v>294258.67741935485</v>
          </cell>
          <cell r="H143">
            <v>274276.80645161291</v>
          </cell>
          <cell r="I143">
            <v>274268.6174516129</v>
          </cell>
          <cell r="J143">
            <v>8.1890000000000001</v>
          </cell>
          <cell r="K143">
            <v>8.1890000000000001</v>
          </cell>
          <cell r="L143">
            <v>0</v>
          </cell>
          <cell r="M143">
            <v>19981.870967741939</v>
          </cell>
          <cell r="N143">
            <v>195848.67741935479</v>
          </cell>
          <cell r="O143">
            <v>670056.71917287854</v>
          </cell>
          <cell r="P143">
            <v>1061749.7836890081</v>
          </cell>
          <cell r="Q143">
            <v>568934.49336642667</v>
          </cell>
          <cell r="R143">
            <v>568934.49336642667</v>
          </cell>
          <cell r="S143">
            <v>863193.17078578193</v>
          </cell>
          <cell r="T143">
            <v>565146.70967741939</v>
          </cell>
          <cell r="U143">
            <v>522642.45161290321</v>
          </cell>
          <cell r="V143">
            <v>67704.032258064515</v>
          </cell>
          <cell r="W143">
            <v>125377.19354838709</v>
          </cell>
          <cell r="X143">
            <v>46904.06451612903</v>
          </cell>
          <cell r="Y143">
            <v>32592.258064516129</v>
          </cell>
          <cell r="Z143">
            <v>111968.77419354839</v>
          </cell>
          <cell r="AA143">
            <v>100061.93548387097</v>
          </cell>
          <cell r="AB143">
            <v>38034.193548387098</v>
          </cell>
          <cell r="AC143">
            <v>42504.258064516129</v>
          </cell>
          <cell r="AD143">
            <v>8245.645161290322</v>
          </cell>
          <cell r="AE143">
            <v>7011.6129032258068</v>
          </cell>
          <cell r="AF143">
            <v>2877.1290322580644</v>
          </cell>
          <cell r="AG143">
            <v>4134.4838709677424</v>
          </cell>
          <cell r="AH143">
            <v>1234.0322580645161</v>
          </cell>
          <cell r="AI143">
            <v>3796.1290322580644</v>
          </cell>
          <cell r="AJ143">
            <v>3788.1290322580644</v>
          </cell>
          <cell r="AK143">
            <v>2705.516129032258</v>
          </cell>
          <cell r="AL143">
            <v>337.54838709677421</v>
          </cell>
          <cell r="AM143">
            <v>745.0645161290322</v>
          </cell>
          <cell r="AN143">
            <v>8</v>
          </cell>
          <cell r="AO143">
            <v>401131.01146907313</v>
          </cell>
          <cell r="AP143">
            <v>306365.62239868485</v>
          </cell>
          <cell r="AQ143">
            <v>275341.20304384612</v>
          </cell>
          <cell r="AR143">
            <v>31024.419354838708</v>
          </cell>
          <cell r="AS143">
            <v>94765.389070388323</v>
          </cell>
          <cell r="AT143">
            <v>18847.145794253262</v>
          </cell>
          <cell r="AU143">
            <v>18847.145794253262</v>
          </cell>
          <cell r="AV143">
            <v>18319.878618930696</v>
          </cell>
          <cell r="AW143">
            <v>527.26717532256453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27569.842345340734</v>
          </cell>
        </row>
        <row r="144">
          <cell r="A144">
            <v>41973</v>
          </cell>
          <cell r="B144">
            <v>804746.06666666665</v>
          </cell>
          <cell r="C144">
            <v>600204.1333333333</v>
          </cell>
          <cell r="D144">
            <v>301302.23333333328</v>
          </cell>
          <cell r="E144">
            <v>301302.23333333328</v>
          </cell>
          <cell r="F144">
            <v>0</v>
          </cell>
          <cell r="G144">
            <v>298901.89999999997</v>
          </cell>
          <cell r="H144">
            <v>278111.33333333331</v>
          </cell>
          <cell r="I144">
            <v>278103.0733333333</v>
          </cell>
          <cell r="J144">
            <v>8.26</v>
          </cell>
          <cell r="K144">
            <v>8.26</v>
          </cell>
          <cell r="L144">
            <v>0</v>
          </cell>
          <cell r="M144">
            <v>20790.566666666669</v>
          </cell>
          <cell r="N144">
            <v>204541.93333333329</v>
          </cell>
          <cell r="O144">
            <v>688324.16476741002</v>
          </cell>
          <cell r="P144">
            <v>1084866.6314340769</v>
          </cell>
          <cell r="Q144">
            <v>578651.56476740993</v>
          </cell>
          <cell r="R144">
            <v>578651.56476740993</v>
          </cell>
          <cell r="S144">
            <v>877553.46476741019</v>
          </cell>
          <cell r="T144">
            <v>573292.16666666663</v>
          </cell>
          <cell r="U144">
            <v>533293.03333333333</v>
          </cell>
          <cell r="V144">
            <v>64619.7</v>
          </cell>
          <cell r="W144">
            <v>129039.93333333333</v>
          </cell>
          <cell r="X144">
            <v>47107.199999999997</v>
          </cell>
          <cell r="Y144">
            <v>32818.400000000001</v>
          </cell>
          <cell r="Z144">
            <v>114848.53333333334</v>
          </cell>
          <cell r="AA144">
            <v>105602</v>
          </cell>
          <cell r="AB144">
            <v>39257.26666666667</v>
          </cell>
          <cell r="AC144">
            <v>39999.133333333331</v>
          </cell>
          <cell r="AD144">
            <v>8406.6</v>
          </cell>
          <cell r="AE144">
            <v>7097.2</v>
          </cell>
          <cell r="AF144">
            <v>2987.4</v>
          </cell>
          <cell r="AG144">
            <v>4109.7999999999993</v>
          </cell>
          <cell r="AH144">
            <v>1309.4000000000001</v>
          </cell>
          <cell r="AI144">
            <v>3535.4666666666667</v>
          </cell>
          <cell r="AJ144">
            <v>3527.4666666666667</v>
          </cell>
          <cell r="AK144">
            <v>2493.9666666666667</v>
          </cell>
          <cell r="AL144">
            <v>297</v>
          </cell>
          <cell r="AM144">
            <v>736.5</v>
          </cell>
          <cell r="AN144">
            <v>8</v>
          </cell>
          <cell r="AO144">
            <v>407830.29098749708</v>
          </cell>
          <cell r="AP144">
            <v>309706.29810074338</v>
          </cell>
          <cell r="AQ144">
            <v>277349.33143407659</v>
          </cell>
          <cell r="AR144">
            <v>32356.966666666667</v>
          </cell>
          <cell r="AS144">
            <v>98123.992886753913</v>
          </cell>
          <cell r="AT144">
            <v>18373.555788170732</v>
          </cell>
          <cell r="AU144">
            <v>18373.555788170732</v>
          </cell>
          <cell r="AV144">
            <v>18198.317462248266</v>
          </cell>
          <cell r="AW144">
            <v>175.23832592246455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28477.035506989465</v>
          </cell>
        </row>
        <row r="145">
          <cell r="A145">
            <v>42004</v>
          </cell>
          <cell r="B145">
            <v>840058.29032258061</v>
          </cell>
          <cell r="C145">
            <v>624701.48387096776</v>
          </cell>
          <cell r="D145">
            <v>321684.38709677418</v>
          </cell>
          <cell r="E145">
            <v>321684.38709677418</v>
          </cell>
          <cell r="F145">
            <v>0</v>
          </cell>
          <cell r="G145">
            <v>303017.09677419352</v>
          </cell>
          <cell r="H145">
            <v>281273.83870967739</v>
          </cell>
          <cell r="I145">
            <v>281265.68270967738</v>
          </cell>
          <cell r="J145">
            <v>8.1560000000000006</v>
          </cell>
          <cell r="K145">
            <v>8.1560000000000006</v>
          </cell>
          <cell r="L145">
            <v>0</v>
          </cell>
          <cell r="M145">
            <v>21743.258064516129</v>
          </cell>
          <cell r="N145">
            <v>215356.80645161291</v>
          </cell>
          <cell r="O145">
            <v>750740.1138519519</v>
          </cell>
          <cell r="P145">
            <v>1142478.3396584031</v>
          </cell>
          <cell r="Q145">
            <v>621075.27514227433</v>
          </cell>
          <cell r="R145">
            <v>621075.27514227433</v>
          </cell>
          <cell r="S145">
            <v>924092.37191646802</v>
          </cell>
          <cell r="T145">
            <v>590814.38709677418</v>
          </cell>
          <cell r="U145">
            <v>549787.38709677418</v>
          </cell>
          <cell r="V145">
            <v>66782.129032258061</v>
          </cell>
          <cell r="W145">
            <v>133922.35483870967</v>
          </cell>
          <cell r="X145">
            <v>47502.483870967742</v>
          </cell>
          <cell r="Y145">
            <v>32700.096774193549</v>
          </cell>
          <cell r="Z145">
            <v>117247.45161290323</v>
          </cell>
          <cell r="AA145">
            <v>110982.29032258065</v>
          </cell>
          <cell r="AB145">
            <v>40650.580645161288</v>
          </cell>
          <cell r="AC145">
            <v>41027</v>
          </cell>
          <cell r="AD145">
            <v>8788.4193548387102</v>
          </cell>
          <cell r="AE145">
            <v>7217.1935483870966</v>
          </cell>
          <cell r="AF145">
            <v>3078.5806451612902</v>
          </cell>
          <cell r="AG145">
            <v>4138.6129032258068</v>
          </cell>
          <cell r="AH145">
            <v>1571.2258064516129</v>
          </cell>
          <cell r="AI145">
            <v>3330.5483870967741</v>
          </cell>
          <cell r="AJ145">
            <v>3322.5483870967741</v>
          </cell>
          <cell r="AK145">
            <v>2343.9354838709678</v>
          </cell>
          <cell r="AL145">
            <v>291.19354838709677</v>
          </cell>
          <cell r="AM145">
            <v>687.41935483870952</v>
          </cell>
          <cell r="AN145">
            <v>8</v>
          </cell>
          <cell r="AO145">
            <v>442860.87502218049</v>
          </cell>
          <cell r="AP145">
            <v>338424.53320679045</v>
          </cell>
          <cell r="AQ145">
            <v>299390.88804550009</v>
          </cell>
          <cell r="AR145">
            <v>39033.645161290326</v>
          </cell>
          <cell r="AS145">
            <v>104436.34181538995</v>
          </cell>
          <cell r="AT145">
            <v>15333.355551397566</v>
          </cell>
          <cell r="AU145">
            <v>15333.355551397566</v>
          </cell>
          <cell r="AV145">
            <v>14683.151769280576</v>
          </cell>
          <cell r="AW145">
            <v>650.20378211699096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30232.873836995273</v>
          </cell>
        </row>
        <row r="146">
          <cell r="A146">
            <v>42035</v>
          </cell>
          <cell r="B146">
            <v>883417.29032258061</v>
          </cell>
          <cell r="C146">
            <v>638666.41935483867</v>
          </cell>
          <cell r="D146">
            <v>327170.54838709679</v>
          </cell>
          <cell r="E146">
            <v>327170.54838709679</v>
          </cell>
          <cell r="F146">
            <v>0</v>
          </cell>
          <cell r="G146">
            <v>311495.870967742</v>
          </cell>
          <cell r="H146">
            <v>289970.32258064521</v>
          </cell>
          <cell r="I146">
            <v>289961.78258064523</v>
          </cell>
          <cell r="J146">
            <v>8.5399999999999991</v>
          </cell>
          <cell r="K146">
            <v>8.5399999999999991</v>
          </cell>
          <cell r="L146">
            <v>0</v>
          </cell>
          <cell r="M146">
            <v>21525.548387096769</v>
          </cell>
          <cell r="N146">
            <v>244750.87096774191</v>
          </cell>
          <cell r="O146">
            <v>785385.11047827417</v>
          </cell>
          <cell r="P146">
            <v>1198251.304026661</v>
          </cell>
          <cell r="Q146">
            <v>638916.4008008549</v>
          </cell>
          <cell r="R146">
            <v>638916.4008008549</v>
          </cell>
          <cell r="S146">
            <v>950412.27176859672</v>
          </cell>
          <cell r="T146">
            <v>605668.38709677418</v>
          </cell>
          <cell r="U146">
            <v>563005.29032258061</v>
          </cell>
          <cell r="V146">
            <v>70812.612903225803</v>
          </cell>
          <cell r="W146">
            <v>134219.19354838709</v>
          </cell>
          <cell r="X146">
            <v>47874.129032258068</v>
          </cell>
          <cell r="Y146">
            <v>32571.129032258064</v>
          </cell>
          <cell r="Z146">
            <v>118895.3870967742</v>
          </cell>
          <cell r="AA146">
            <v>117930</v>
          </cell>
          <cell r="AB146">
            <v>40702.838709677417</v>
          </cell>
          <cell r="AC146">
            <v>42663.096774193546</v>
          </cell>
          <cell r="AD146">
            <v>9145.9354838709678</v>
          </cell>
          <cell r="AE146">
            <v>7400.1935483870966</v>
          </cell>
          <cell r="AF146">
            <v>3239.6129032258063</v>
          </cell>
          <cell r="AG146">
            <v>4160.5806451612898</v>
          </cell>
          <cell r="AH146">
            <v>1745.741935483871</v>
          </cell>
          <cell r="AI146">
            <v>3391.7419354838707</v>
          </cell>
          <cell r="AJ146">
            <v>3383.7419354838707</v>
          </cell>
          <cell r="AK146">
            <v>2359.4193548387098</v>
          </cell>
          <cell r="AL146">
            <v>329.41935483870969</v>
          </cell>
          <cell r="AM146">
            <v>694.90322580645125</v>
          </cell>
          <cell r="AN146">
            <v>8</v>
          </cell>
          <cell r="AO146">
            <v>453976.03883187828</v>
          </cell>
          <cell r="AP146">
            <v>348760.23951053229</v>
          </cell>
          <cell r="AQ146">
            <v>311745.85241375811</v>
          </cell>
          <cell r="AR146">
            <v>37014.387096774197</v>
          </cell>
          <cell r="AS146">
            <v>105215.79932134612</v>
          </cell>
          <cell r="AT146">
            <v>25878.766749651317</v>
          </cell>
          <cell r="AU146">
            <v>25878.766749651317</v>
          </cell>
          <cell r="AV146">
            <v>18519.659283354558</v>
          </cell>
          <cell r="AW146">
            <v>7359.1074662967594</v>
          </cell>
          <cell r="AX146" t="e">
            <v>#N/A</v>
          </cell>
          <cell r="AY146" t="e">
            <v>#N/A</v>
          </cell>
          <cell r="AZ146" t="e">
            <v>#N/A</v>
          </cell>
          <cell r="BA146" t="e">
            <v>#N/A</v>
          </cell>
          <cell r="BB146">
            <v>31274.665363101805</v>
          </cell>
        </row>
        <row r="147">
          <cell r="A147">
            <v>42063</v>
          </cell>
          <cell r="B147">
            <v>890652.5</v>
          </cell>
          <cell r="C147">
            <v>654068.71428571432</v>
          </cell>
          <cell r="D147">
            <v>327995.89285714278</v>
          </cell>
          <cell r="E147">
            <v>327995.89285714278</v>
          </cell>
          <cell r="F147">
            <v>0</v>
          </cell>
          <cell r="G147">
            <v>326072.82142857148</v>
          </cell>
          <cell r="H147">
            <v>303661.21428571432</v>
          </cell>
          <cell r="I147">
            <v>303651.94528571435</v>
          </cell>
          <cell r="J147">
            <v>9.2690000000000001</v>
          </cell>
          <cell r="K147">
            <v>9.2690000000000001</v>
          </cell>
          <cell r="L147">
            <v>0</v>
          </cell>
          <cell r="M147">
            <v>22411.607142857141</v>
          </cell>
          <cell r="N147">
            <v>236583.78571428571</v>
          </cell>
          <cell r="O147">
            <v>741415.29899985529</v>
          </cell>
          <cell r="P147">
            <v>1204448.084714141</v>
          </cell>
          <cell r="Q147">
            <v>638998.87042842677</v>
          </cell>
          <cell r="R147">
            <v>638998.87042842677</v>
          </cell>
          <cell r="S147">
            <v>965071.6918569979</v>
          </cell>
          <cell r="T147">
            <v>607258.46428571432</v>
          </cell>
          <cell r="U147">
            <v>565964.57142857148</v>
          </cell>
          <cell r="V147">
            <v>71498.46428571429</v>
          </cell>
          <cell r="W147">
            <v>133018.03571428571</v>
          </cell>
          <cell r="X147">
            <v>47922.25</v>
          </cell>
          <cell r="Y147">
            <v>32732.75</v>
          </cell>
          <cell r="Z147">
            <v>121539.89285714286</v>
          </cell>
          <cell r="AA147">
            <v>118661.57142857143</v>
          </cell>
          <cell r="AB147">
            <v>40591.607142857145</v>
          </cell>
          <cell r="AC147">
            <v>41293.892857142855</v>
          </cell>
          <cell r="AD147">
            <v>9311.2142857142862</v>
          </cell>
          <cell r="AE147">
            <v>7672.25</v>
          </cell>
          <cell r="AF147">
            <v>3565.2142857142858</v>
          </cell>
          <cell r="AG147">
            <v>4107.0357142857138</v>
          </cell>
          <cell r="AH147">
            <v>1638.9642857142858</v>
          </cell>
          <cell r="AI147">
            <v>3498.3214285714284</v>
          </cell>
          <cell r="AJ147">
            <v>3490.3214285714284</v>
          </cell>
          <cell r="AK147">
            <v>2365.8928571428573</v>
          </cell>
          <cell r="AL147">
            <v>391.53571428571428</v>
          </cell>
          <cell r="AM147">
            <v>732.89285714285688</v>
          </cell>
          <cell r="AN147">
            <v>8</v>
          </cell>
          <cell r="AO147">
            <v>450669.68077314767</v>
          </cell>
          <cell r="AP147">
            <v>345720.58471414092</v>
          </cell>
          <cell r="AQ147">
            <v>311002.97757128382</v>
          </cell>
          <cell r="AR147">
            <v>34717.607142857145</v>
          </cell>
          <cell r="AS147">
            <v>104949.09605900671</v>
          </cell>
          <cell r="AT147">
            <v>21728.971507413447</v>
          </cell>
          <cell r="AU147">
            <v>21728.971507413447</v>
          </cell>
          <cell r="AV147">
            <v>17806.032942342019</v>
          </cell>
          <cell r="AW147">
            <v>3922.9385650714294</v>
          </cell>
          <cell r="AX147" t="e">
            <v>#N/A</v>
          </cell>
          <cell r="AY147" t="e">
            <v>#N/A</v>
          </cell>
          <cell r="AZ147" t="e">
            <v>#N/A</v>
          </cell>
          <cell r="BA147" t="e">
            <v>#N/A</v>
          </cell>
          <cell r="BB147">
            <v>31349.830146893619</v>
          </cell>
        </row>
        <row r="148">
          <cell r="A148">
            <v>42094</v>
          </cell>
          <cell r="B148">
            <v>895990.51612903224</v>
          </cell>
          <cell r="C148">
            <v>672872.74193548388</v>
          </cell>
          <cell r="D148">
            <v>327557</v>
          </cell>
          <cell r="E148">
            <v>327557</v>
          </cell>
          <cell r="F148">
            <v>0</v>
          </cell>
          <cell r="G148">
            <v>345315.74193548388</v>
          </cell>
          <cell r="H148">
            <v>323043.09677419357</v>
          </cell>
          <cell r="I148">
            <v>323033.55277419358</v>
          </cell>
          <cell r="J148">
            <v>9.5440000000000005</v>
          </cell>
          <cell r="K148">
            <v>9.5440000000000005</v>
          </cell>
          <cell r="L148">
            <v>0</v>
          </cell>
          <cell r="M148">
            <v>22272.645161290318</v>
          </cell>
          <cell r="N148">
            <v>223117.77419354839</v>
          </cell>
          <cell r="O148">
            <v>742826.01539593411</v>
          </cell>
          <cell r="P148">
            <v>1210529.176686256</v>
          </cell>
          <cell r="Q148">
            <v>639323.49926690164</v>
          </cell>
          <cell r="R148">
            <v>639323.49926690164</v>
          </cell>
          <cell r="S148">
            <v>984639.24120238586</v>
          </cell>
          <cell r="T148">
            <v>619365.67741935479</v>
          </cell>
          <cell r="U148">
            <v>577457.51612903224</v>
          </cell>
          <cell r="V148">
            <v>74170.387096774197</v>
          </cell>
          <cell r="W148">
            <v>135500.93548387097</v>
          </cell>
          <cell r="X148">
            <v>47993.322580645159</v>
          </cell>
          <cell r="Y148">
            <v>32829.129032258068</v>
          </cell>
          <cell r="Z148">
            <v>124381.12903225806</v>
          </cell>
          <cell r="AA148">
            <v>121574.54838709677</v>
          </cell>
          <cell r="AB148">
            <v>41008.06451612903</v>
          </cell>
          <cell r="AC148">
            <v>41908.161290322583</v>
          </cell>
          <cell r="AD148">
            <v>9712.7096774193542</v>
          </cell>
          <cell r="AE148">
            <v>7861.9032258064517</v>
          </cell>
          <cell r="AF148">
            <v>3694.3225806451615</v>
          </cell>
          <cell r="AG148">
            <v>4167.5806451612898</v>
          </cell>
          <cell r="AH148">
            <v>1850.8064516129032</v>
          </cell>
          <cell r="AI148">
            <v>3594.6774193548385</v>
          </cell>
          <cell r="AJ148">
            <v>3580.7419354838707</v>
          </cell>
          <cell r="AK148">
            <v>2484.2903225806454</v>
          </cell>
          <cell r="AL148">
            <v>351</v>
          </cell>
          <cell r="AM148">
            <v>745.4516129032254</v>
          </cell>
          <cell r="AN148">
            <v>13.935483870967742</v>
          </cell>
          <cell r="AO148">
            <v>453065.28941229387</v>
          </cell>
          <cell r="AP148">
            <v>346136.56378303078</v>
          </cell>
          <cell r="AQ148">
            <v>311766.49926690181</v>
          </cell>
          <cell r="AR148">
            <v>34370.06451612903</v>
          </cell>
          <cell r="AS148">
            <v>106928.72562926346</v>
          </cell>
          <cell r="AT148">
            <v>16986.935146296248</v>
          </cell>
          <cell r="AU148">
            <v>16986.935146296248</v>
          </cell>
          <cell r="AV148">
            <v>16852.89840758657</v>
          </cell>
          <cell r="AW148">
            <v>134.03673870967808</v>
          </cell>
          <cell r="AX148" t="e">
            <v>#N/A</v>
          </cell>
          <cell r="AY148" t="e">
            <v>#N/A</v>
          </cell>
          <cell r="AZ148" t="e">
            <v>#N/A</v>
          </cell>
          <cell r="BA148" t="e">
            <v>#N/A</v>
          </cell>
          <cell r="BB148">
            <v>31431.641868020899</v>
          </cell>
        </row>
        <row r="149">
          <cell r="A149">
            <v>42124</v>
          </cell>
          <cell r="B149">
            <v>906106.2</v>
          </cell>
          <cell r="C149">
            <v>698350.03333333333</v>
          </cell>
          <cell r="D149">
            <v>334182.7</v>
          </cell>
          <cell r="E149">
            <v>334182.7</v>
          </cell>
          <cell r="F149">
            <v>0</v>
          </cell>
          <cell r="G149">
            <v>364167.33333333326</v>
          </cell>
          <cell r="H149">
            <v>340940.23333333328</v>
          </cell>
          <cell r="I149">
            <v>340931.05933333328</v>
          </cell>
          <cell r="J149">
            <v>9.1739999999999995</v>
          </cell>
          <cell r="K149">
            <v>9.1739999999999995</v>
          </cell>
          <cell r="L149">
            <v>0</v>
          </cell>
          <cell r="M149">
            <v>23227.1</v>
          </cell>
          <cell r="N149">
            <v>207756.16666666669</v>
          </cell>
          <cell r="O149">
            <v>760101.04307047988</v>
          </cell>
          <cell r="P149">
            <v>1224270.076403813</v>
          </cell>
          <cell r="Q149">
            <v>649342.50973714655</v>
          </cell>
          <cell r="R149">
            <v>649342.50973714655</v>
          </cell>
          <cell r="S149">
            <v>1013509.84307048</v>
          </cell>
          <cell r="T149">
            <v>638106.43333333335</v>
          </cell>
          <cell r="U149">
            <v>588758.03333333333</v>
          </cell>
          <cell r="V149">
            <v>74437.600000000006</v>
          </cell>
          <cell r="W149">
            <v>138387.70000000001</v>
          </cell>
          <cell r="X149">
            <v>48220.966666666667</v>
          </cell>
          <cell r="Y149">
            <v>33261.833333333336</v>
          </cell>
          <cell r="Z149">
            <v>127466.33333333333</v>
          </cell>
          <cell r="AA149">
            <v>125416.06666666667</v>
          </cell>
          <cell r="AB149">
            <v>41567.533333333333</v>
          </cell>
          <cell r="AC149">
            <v>49348.4</v>
          </cell>
          <cell r="AD149">
            <v>9443.4333333333343</v>
          </cell>
          <cell r="AE149">
            <v>7708.3666666666668</v>
          </cell>
          <cell r="AF149">
            <v>3507.2666666666669</v>
          </cell>
          <cell r="AG149">
            <v>4201.1000000000004</v>
          </cell>
          <cell r="AH149">
            <v>1735.0666666666666</v>
          </cell>
          <cell r="AI149">
            <v>3906.1666666666665</v>
          </cell>
          <cell r="AJ149">
            <v>3898.0333333333333</v>
          </cell>
          <cell r="AK149">
            <v>2695.2666666666669</v>
          </cell>
          <cell r="AL149">
            <v>374.43333333333334</v>
          </cell>
          <cell r="AM149">
            <v>828.33333333333303</v>
          </cell>
          <cell r="AN149">
            <v>8.1333333333333329</v>
          </cell>
          <cell r="AO149">
            <v>458015.01525257598</v>
          </cell>
          <cell r="AP149">
            <v>349861.40973714628</v>
          </cell>
          <cell r="AQ149">
            <v>315159.80973714619</v>
          </cell>
          <cell r="AR149">
            <v>34701.599999999999</v>
          </cell>
          <cell r="AS149">
            <v>108153.6055154296</v>
          </cell>
          <cell r="AT149">
            <v>17865.446451064785</v>
          </cell>
          <cell r="AU149">
            <v>17865.446451064785</v>
          </cell>
          <cell r="AV149">
            <v>17259.778731731451</v>
          </cell>
          <cell r="AW149">
            <v>605.66771933333564</v>
          </cell>
          <cell r="AX149" t="e">
            <v>#N/A</v>
          </cell>
          <cell r="AY149" t="e">
            <v>#N/A</v>
          </cell>
          <cell r="AZ149" t="e">
            <v>#N/A</v>
          </cell>
          <cell r="BA149" t="e">
            <v>#N/A</v>
          </cell>
          <cell r="BB149">
            <v>31908.459431811065</v>
          </cell>
        </row>
        <row r="150">
          <cell r="A150">
            <v>42155</v>
          </cell>
          <cell r="B150">
            <v>928332.22580645164</v>
          </cell>
          <cell r="C150">
            <v>724590.29032258061</v>
          </cell>
          <cell r="D150">
            <v>343786.03225806449</v>
          </cell>
          <cell r="E150">
            <v>343786.03225806449</v>
          </cell>
          <cell r="F150">
            <v>0</v>
          </cell>
          <cell r="G150">
            <v>380804.25806451612</v>
          </cell>
          <cell r="H150">
            <v>356021.90322580643</v>
          </cell>
          <cell r="I150">
            <v>356012.54022580641</v>
          </cell>
          <cell r="J150">
            <v>9.3629999999999995</v>
          </cell>
          <cell r="K150">
            <v>9.3629999999999995</v>
          </cell>
          <cell r="L150">
            <v>0</v>
          </cell>
          <cell r="M150">
            <v>24782.354838709682</v>
          </cell>
          <cell r="N150">
            <v>203741.935483871</v>
          </cell>
          <cell r="O150">
            <v>779592.7561344573</v>
          </cell>
          <cell r="P150">
            <v>1255070.3045215539</v>
          </cell>
          <cell r="Q150">
            <v>667197.53032800555</v>
          </cell>
          <cell r="R150">
            <v>667197.53032800555</v>
          </cell>
          <cell r="S150">
            <v>1048001.788392522</v>
          </cell>
          <cell r="T150">
            <v>650929.83870967734</v>
          </cell>
          <cell r="U150">
            <v>600113.67741935479</v>
          </cell>
          <cell r="V150">
            <v>74274.387096774197</v>
          </cell>
          <cell r="W150">
            <v>141016.77419354839</v>
          </cell>
          <cell r="X150">
            <v>48526.516129032258</v>
          </cell>
          <cell r="Y150">
            <v>33734.903225806454</v>
          </cell>
          <cell r="Z150">
            <v>131042.6129032258</v>
          </cell>
          <cell r="AA150">
            <v>129621.29032258065</v>
          </cell>
          <cell r="AB150">
            <v>41897.193548387098</v>
          </cell>
          <cell r="AC150">
            <v>50816.161290322583</v>
          </cell>
          <cell r="AD150">
            <v>9617.8064516129034</v>
          </cell>
          <cell r="AE150">
            <v>8139.0322580645161</v>
          </cell>
          <cell r="AF150">
            <v>3891.4516129032259</v>
          </cell>
          <cell r="AG150">
            <v>4247.5806451612898</v>
          </cell>
          <cell r="AH150">
            <v>1478.7741935483871</v>
          </cell>
          <cell r="AI150">
            <v>4209.1290322580644</v>
          </cell>
          <cell r="AJ150">
            <v>4198.7741935483873</v>
          </cell>
          <cell r="AK150">
            <v>2961.6451612903224</v>
          </cell>
          <cell r="AL150">
            <v>354.70967741935482</v>
          </cell>
          <cell r="AM150">
            <v>882.41935483870998</v>
          </cell>
          <cell r="AN150">
            <v>10.35483870967742</v>
          </cell>
          <cell r="AO150">
            <v>468115.88594444259</v>
          </cell>
          <cell r="AP150">
            <v>358815.04645703774</v>
          </cell>
          <cell r="AQ150">
            <v>323411.49806994089</v>
          </cell>
          <cell r="AR150">
            <v>35403.548387096773</v>
          </cell>
          <cell r="AS150">
            <v>109300.83948740474</v>
          </cell>
          <cell r="AT150">
            <v>17237.525628115451</v>
          </cell>
          <cell r="AU150">
            <v>17237.525628115451</v>
          </cell>
          <cell r="AV150">
            <v>15812.508114631579</v>
          </cell>
          <cell r="AW150">
            <v>1425.017513483873</v>
          </cell>
          <cell r="AX150" t="e">
            <v>#N/A</v>
          </cell>
          <cell r="AY150" t="e">
            <v>#N/A</v>
          </cell>
          <cell r="AZ150" t="e">
            <v>#N/A</v>
          </cell>
          <cell r="BA150" t="e">
            <v>#N/A</v>
          </cell>
          <cell r="BB150">
            <v>33796.175165483401</v>
          </cell>
        </row>
        <row r="151">
          <cell r="A151">
            <v>42185</v>
          </cell>
          <cell r="B151">
            <v>956948.7</v>
          </cell>
          <cell r="C151">
            <v>750782.7</v>
          </cell>
          <cell r="D151">
            <v>357737.96666666667</v>
          </cell>
          <cell r="E151">
            <v>357737.96666666667</v>
          </cell>
          <cell r="F151">
            <v>0</v>
          </cell>
          <cell r="G151">
            <v>393044.73333333328</v>
          </cell>
          <cell r="H151">
            <v>368043.73333333328</v>
          </cell>
          <cell r="I151">
            <v>368033.97533333331</v>
          </cell>
          <cell r="J151">
            <v>9.7579999999999991</v>
          </cell>
          <cell r="K151">
            <v>9.7579999999999991</v>
          </cell>
          <cell r="L151">
            <v>0</v>
          </cell>
          <cell r="M151">
            <v>25001</v>
          </cell>
          <cell r="N151">
            <v>206166</v>
          </cell>
          <cell r="O151">
            <v>815841.69878551131</v>
          </cell>
          <cell r="P151">
            <v>1298803.765452178</v>
          </cell>
          <cell r="Q151">
            <v>696289.39878551126</v>
          </cell>
          <cell r="R151">
            <v>696289.39878551126</v>
          </cell>
          <cell r="S151">
            <v>1089334.132118844</v>
          </cell>
          <cell r="T151">
            <v>665302.73333333328</v>
          </cell>
          <cell r="U151">
            <v>615475.16666666663</v>
          </cell>
          <cell r="V151">
            <v>78357.5</v>
          </cell>
          <cell r="W151">
            <v>143683.79999999999</v>
          </cell>
          <cell r="X151">
            <v>49054</v>
          </cell>
          <cell r="Y151">
            <v>34278.133333333331</v>
          </cell>
          <cell r="Z151">
            <v>134107.93333333332</v>
          </cell>
          <cell r="AA151">
            <v>132030.46666666667</v>
          </cell>
          <cell r="AB151">
            <v>43963.333333333336</v>
          </cell>
          <cell r="AC151">
            <v>49827.566666666666</v>
          </cell>
          <cell r="AD151">
            <v>9889.4</v>
          </cell>
          <cell r="AE151">
            <v>8121.9</v>
          </cell>
          <cell r="AF151">
            <v>3820.0333333333333</v>
          </cell>
          <cell r="AG151">
            <v>4301.8666666666668</v>
          </cell>
          <cell r="AH151">
            <v>1767.5</v>
          </cell>
          <cell r="AI151">
            <v>4431.2999999999993</v>
          </cell>
          <cell r="AJ151">
            <v>4420.333333333333</v>
          </cell>
          <cell r="AK151">
            <v>3134.0333333333333</v>
          </cell>
          <cell r="AL151">
            <v>364.33333333333331</v>
          </cell>
          <cell r="AM151">
            <v>921.96666666666647</v>
          </cell>
          <cell r="AN151">
            <v>10.966666666666667</v>
          </cell>
          <cell r="AO151">
            <v>488049.06278045278</v>
          </cell>
          <cell r="AP151">
            <v>375415.66545217804</v>
          </cell>
          <cell r="AQ151">
            <v>338551.43211884482</v>
          </cell>
          <cell r="AR151">
            <v>36864.23333333333</v>
          </cell>
          <cell r="AS151">
            <v>112633.39732827472</v>
          </cell>
          <cell r="AT151">
            <v>20676.070440964424</v>
          </cell>
          <cell r="AU151">
            <v>20676.070440964424</v>
          </cell>
          <cell r="AV151">
            <v>19763.111440231089</v>
          </cell>
          <cell r="AW151">
            <v>912.95900073333485</v>
          </cell>
          <cell r="AX151" t="e">
            <v>#N/A</v>
          </cell>
          <cell r="AY151" t="e">
            <v>#N/A</v>
          </cell>
          <cell r="AZ151" t="e">
            <v>#N/A</v>
          </cell>
          <cell r="BA151" t="e">
            <v>#N/A</v>
          </cell>
          <cell r="BB151">
            <v>33680.083563010165</v>
          </cell>
        </row>
        <row r="152">
          <cell r="A152">
            <v>42216</v>
          </cell>
          <cell r="B152">
            <v>989326.70967741939</v>
          </cell>
          <cell r="C152">
            <v>777548.87096774194</v>
          </cell>
          <cell r="D152">
            <v>379759.19354838709</v>
          </cell>
          <cell r="E152">
            <v>379759.19354838709</v>
          </cell>
          <cell r="F152">
            <v>0</v>
          </cell>
          <cell r="G152">
            <v>397789.67741935479</v>
          </cell>
          <cell r="H152">
            <v>372479.87096774188</v>
          </cell>
          <cell r="I152">
            <v>372469.92096774187</v>
          </cell>
          <cell r="J152">
            <v>9.9499999999999993</v>
          </cell>
          <cell r="K152">
            <v>9.9499999999999993</v>
          </cell>
          <cell r="L152">
            <v>0</v>
          </cell>
          <cell r="M152">
            <v>25309.806451612902</v>
          </cell>
          <cell r="N152">
            <v>211777.83870967739</v>
          </cell>
          <cell r="O152">
            <v>860965.87021974381</v>
          </cell>
          <cell r="P152">
            <v>1357284.870219744</v>
          </cell>
          <cell r="Q152">
            <v>744396.87021974381</v>
          </cell>
          <cell r="R152">
            <v>744396.87021974381</v>
          </cell>
          <cell r="S152">
            <v>1142186.5476390989</v>
          </cell>
          <cell r="T152">
            <v>684388.12903225806</v>
          </cell>
          <cell r="U152">
            <v>634792.54838709673</v>
          </cell>
          <cell r="V152">
            <v>83742.193548387091</v>
          </cell>
          <cell r="W152">
            <v>150527.64516129033</v>
          </cell>
          <cell r="X152">
            <v>50037.93548387097</v>
          </cell>
          <cell r="Y152">
            <v>34946.806451612902</v>
          </cell>
          <cell r="Z152">
            <v>137059.90322580645</v>
          </cell>
          <cell r="AA152">
            <v>133223.12903225806</v>
          </cell>
          <cell r="AB152">
            <v>45254.93548387097</v>
          </cell>
          <cell r="AC152">
            <v>49595.580645161288</v>
          </cell>
          <cell r="AD152">
            <v>10397.741935483871</v>
          </cell>
          <cell r="AE152">
            <v>8092.5483870967746</v>
          </cell>
          <cell r="AF152">
            <v>3770.2580645161293</v>
          </cell>
          <cell r="AG152">
            <v>4322.2903225806458</v>
          </cell>
          <cell r="AH152">
            <v>2305.1935483870966</v>
          </cell>
          <cell r="AI152">
            <v>4446.1290322580644</v>
          </cell>
          <cell r="AJ152">
            <v>4436.1290322580644</v>
          </cell>
          <cell r="AK152">
            <v>3109.9032258064517</v>
          </cell>
          <cell r="AL152">
            <v>370.48387096774195</v>
          </cell>
          <cell r="AM152">
            <v>955.74193548387075</v>
          </cell>
          <cell r="AN152">
            <v>10</v>
          </cell>
          <cell r="AO152">
            <v>517033.34532964771</v>
          </cell>
          <cell r="AP152">
            <v>401686.70892942121</v>
          </cell>
          <cell r="AQ152">
            <v>364637.67667135678</v>
          </cell>
          <cell r="AR152">
            <v>37049.032258064515</v>
          </cell>
          <cell r="AS152">
            <v>115346.63640022643</v>
          </cell>
          <cell r="AT152">
            <v>19642.743004208722</v>
          </cell>
          <cell r="AU152">
            <v>19642.743004208722</v>
          </cell>
          <cell r="AV152">
            <v>19594.620907996636</v>
          </cell>
          <cell r="AW152">
            <v>48.122096212086745</v>
          </cell>
          <cell r="AX152" t="e">
            <v>#N/A</v>
          </cell>
          <cell r="AY152" t="e">
            <v>#N/A</v>
          </cell>
          <cell r="AZ152" t="e">
            <v>#N/A</v>
          </cell>
          <cell r="BA152" t="e">
            <v>#N/A</v>
          </cell>
          <cell r="BB152">
            <v>33871.593540836038</v>
          </cell>
        </row>
        <row r="153">
          <cell r="A153">
            <v>42247</v>
          </cell>
          <cell r="B153">
            <v>1008608.8709677418</v>
          </cell>
          <cell r="C153">
            <v>786829.03225806449</v>
          </cell>
          <cell r="D153">
            <v>377404.54838709679</v>
          </cell>
          <cell r="E153">
            <v>377404.54838709679</v>
          </cell>
          <cell r="F153">
            <v>0</v>
          </cell>
          <cell r="G153">
            <v>409424.48387096776</v>
          </cell>
          <cell r="H153">
            <v>384084.77419354842</v>
          </cell>
          <cell r="I153">
            <v>384075.11619354843</v>
          </cell>
          <cell r="J153">
            <v>9.6579999999999995</v>
          </cell>
          <cell r="K153">
            <v>9.6579999999999995</v>
          </cell>
          <cell r="L153">
            <v>0</v>
          </cell>
          <cell r="M153">
            <v>25339.70967741936</v>
          </cell>
          <cell r="N153">
            <v>221779.83870967739</v>
          </cell>
          <cell r="O153">
            <v>870370.33073247422</v>
          </cell>
          <cell r="P153">
            <v>1384023.524280862</v>
          </cell>
          <cell r="Q153">
            <v>749728.7178292484</v>
          </cell>
          <cell r="R153">
            <v>749728.7178292484</v>
          </cell>
          <cell r="S153">
            <v>1159153.2017002159</v>
          </cell>
          <cell r="T153">
            <v>701234.61290322582</v>
          </cell>
          <cell r="U153">
            <v>650201.83870967745</v>
          </cell>
          <cell r="V153">
            <v>82853.032258064515</v>
          </cell>
          <cell r="W153">
            <v>157909.51612903227</v>
          </cell>
          <cell r="X153">
            <v>50520.483870967742</v>
          </cell>
          <cell r="Y153">
            <v>35643.451612903227</v>
          </cell>
          <cell r="Z153">
            <v>141397.32258064515</v>
          </cell>
          <cell r="AA153">
            <v>137029.61290322582</v>
          </cell>
          <cell r="AB153">
            <v>44848.419354838712</v>
          </cell>
          <cell r="AC153">
            <v>51032.774193548386</v>
          </cell>
          <cell r="AD153">
            <v>10375.967741935485</v>
          </cell>
          <cell r="AE153">
            <v>8201.1612903225814</v>
          </cell>
          <cell r="AF153">
            <v>3869.3870967741937</v>
          </cell>
          <cell r="AG153">
            <v>4331.7741935483882</v>
          </cell>
          <cell r="AH153">
            <v>2174.8064516129034</v>
          </cell>
          <cell r="AI153">
            <v>4282.322580645161</v>
          </cell>
          <cell r="AJ153">
            <v>4272.322580645161</v>
          </cell>
          <cell r="AK153">
            <v>3015.2903225806454</v>
          </cell>
          <cell r="AL153">
            <v>377.48387096774195</v>
          </cell>
          <cell r="AM153">
            <v>879.54838709677369</v>
          </cell>
          <cell r="AN153">
            <v>10</v>
          </cell>
          <cell r="AO153">
            <v>526990.16227196751</v>
          </cell>
          <cell r="AP153">
            <v>409911.81460344198</v>
          </cell>
          <cell r="AQ153">
            <v>372324.16944215161</v>
          </cell>
          <cell r="AR153">
            <v>37587.645161290326</v>
          </cell>
          <cell r="AS153">
            <v>117078.3476685254</v>
          </cell>
          <cell r="AT153">
            <v>17049.149902483234</v>
          </cell>
          <cell r="AU153">
            <v>17049.149902483234</v>
          </cell>
          <cell r="AV153">
            <v>16692.058247773559</v>
          </cell>
          <cell r="AW153">
            <v>357.09165470967605</v>
          </cell>
          <cell r="AX153" t="e">
            <v>#N/A</v>
          </cell>
          <cell r="AY153" t="e">
            <v>#N/A</v>
          </cell>
          <cell r="AZ153" t="e">
            <v>#N/A</v>
          </cell>
          <cell r="BA153" t="e">
            <v>#N/A</v>
          </cell>
          <cell r="BB153">
            <v>33720.820081164005</v>
          </cell>
        </row>
        <row r="154">
          <cell r="A154">
            <v>42277</v>
          </cell>
          <cell r="B154">
            <v>1028766.7</v>
          </cell>
          <cell r="C154">
            <v>803437.73333333328</v>
          </cell>
          <cell r="D154">
            <v>383024.4</v>
          </cell>
          <cell r="E154">
            <v>383024.4</v>
          </cell>
          <cell r="F154">
            <v>0</v>
          </cell>
          <cell r="G154">
            <v>420413.33333333331</v>
          </cell>
          <cell r="H154">
            <v>394886.03333333333</v>
          </cell>
          <cell r="I154">
            <v>394876.40933333331</v>
          </cell>
          <cell r="J154">
            <v>9.6240000000000006</v>
          </cell>
          <cell r="K154">
            <v>9.6240000000000006</v>
          </cell>
          <cell r="L154">
            <v>0</v>
          </cell>
          <cell r="M154">
            <v>25527.3</v>
          </cell>
          <cell r="N154">
            <v>225328.9666666667</v>
          </cell>
          <cell r="O154">
            <v>885160.71353606053</v>
          </cell>
          <cell r="P154">
            <v>1409361.1135360601</v>
          </cell>
          <cell r="Q154">
            <v>760582.51353606046</v>
          </cell>
          <cell r="R154">
            <v>760582.51353606046</v>
          </cell>
          <cell r="S154">
            <v>1180995.846869394</v>
          </cell>
          <cell r="T154">
            <v>721053.26666666672</v>
          </cell>
          <cell r="U154">
            <v>669955.3666666667</v>
          </cell>
          <cell r="V154">
            <v>83761.3</v>
          </cell>
          <cell r="W154">
            <v>164517.16666666666</v>
          </cell>
          <cell r="X154">
            <v>50849.433333333334</v>
          </cell>
          <cell r="Y154">
            <v>36605.366666666669</v>
          </cell>
          <cell r="Z154">
            <v>146768.4</v>
          </cell>
          <cell r="AA154">
            <v>142534.73333333334</v>
          </cell>
          <cell r="AB154">
            <v>44918.966666666667</v>
          </cell>
          <cell r="AC154">
            <v>51097.9</v>
          </cell>
          <cell r="AD154">
            <v>10060.866666666667</v>
          </cell>
          <cell r="AE154">
            <v>8282.8666666666668</v>
          </cell>
          <cell r="AF154">
            <v>3998.5666666666666</v>
          </cell>
          <cell r="AG154">
            <v>4284.3</v>
          </cell>
          <cell r="AH154">
            <v>1778</v>
          </cell>
          <cell r="AI154">
            <v>4025.7666666666669</v>
          </cell>
          <cell r="AJ154">
            <v>4003.3</v>
          </cell>
          <cell r="AK154">
            <v>2715.6666666666665</v>
          </cell>
          <cell r="AL154">
            <v>435.4</v>
          </cell>
          <cell r="AM154">
            <v>852.23333333333369</v>
          </cell>
          <cell r="AN154">
            <v>22.466666666666665</v>
          </cell>
          <cell r="AO154">
            <v>533352.52824938972</v>
          </cell>
          <cell r="AP154">
            <v>413948.88020272698</v>
          </cell>
          <cell r="AQ154">
            <v>377558.11353606038</v>
          </cell>
          <cell r="AR154">
            <v>36390.76666666667</v>
          </cell>
          <cell r="AS154">
            <v>119403.64804666262</v>
          </cell>
          <cell r="AT154">
            <v>17134.618576487188</v>
          </cell>
          <cell r="AU154">
            <v>17134.618576487188</v>
          </cell>
          <cell r="AV154">
            <v>16151.09356328719</v>
          </cell>
          <cell r="AW154">
            <v>983.52501319999942</v>
          </cell>
          <cell r="AX154" t="e">
            <v>#N/A</v>
          </cell>
          <cell r="AY154" t="e">
            <v>#N/A</v>
          </cell>
          <cell r="AZ154" t="e">
            <v>#N/A</v>
          </cell>
          <cell r="BA154" t="e">
            <v>#N/A</v>
          </cell>
          <cell r="BB154">
            <v>33423.463179768449</v>
          </cell>
        </row>
        <row r="155">
          <cell r="A155">
            <v>42308</v>
          </cell>
          <cell r="B155">
            <v>1053551.6774193549</v>
          </cell>
          <cell r="C155">
            <v>820751.3548387097</v>
          </cell>
          <cell r="D155">
            <v>390834.51612903218</v>
          </cell>
          <cell r="E155">
            <v>390834.51612903218</v>
          </cell>
          <cell r="F155">
            <v>0</v>
          </cell>
          <cell r="G155">
            <v>429916.83870967734</v>
          </cell>
          <cell r="H155">
            <v>403340.51612903218</v>
          </cell>
          <cell r="I155">
            <v>403330.7321290322</v>
          </cell>
          <cell r="J155">
            <v>9.7840000000000007</v>
          </cell>
          <cell r="K155">
            <v>9.7840000000000007</v>
          </cell>
          <cell r="L155">
            <v>0</v>
          </cell>
          <cell r="M155">
            <v>26576.322580645159</v>
          </cell>
          <cell r="N155">
            <v>232800.32258064521</v>
          </cell>
          <cell r="O155">
            <v>904205.46136558417</v>
          </cell>
          <cell r="P155">
            <v>1439394.3000752621</v>
          </cell>
          <cell r="Q155">
            <v>773614.39684945508</v>
          </cell>
          <cell r="R155">
            <v>773614.39684945508</v>
          </cell>
          <cell r="S155">
            <v>1203531.2355591331</v>
          </cell>
          <cell r="T155">
            <v>752059.93548387103</v>
          </cell>
          <cell r="U155">
            <v>698403.22580645164</v>
          </cell>
          <cell r="V155">
            <v>85159.419354838712</v>
          </cell>
          <cell r="W155">
            <v>171786.77419354839</v>
          </cell>
          <cell r="X155">
            <v>51633.612903225803</v>
          </cell>
          <cell r="Y155">
            <v>37878.225806451614</v>
          </cell>
          <cell r="Z155">
            <v>152243.51612903227</v>
          </cell>
          <cell r="AA155">
            <v>153761.4193548387</v>
          </cell>
          <cell r="AB155">
            <v>45940.258064516129</v>
          </cell>
          <cell r="AC155">
            <v>53656.709677419356</v>
          </cell>
          <cell r="AD155">
            <v>10333.83870967742</v>
          </cell>
          <cell r="AE155">
            <v>8996.8709677419356</v>
          </cell>
          <cell r="AF155">
            <v>4625.9677419354839</v>
          </cell>
          <cell r="AG155">
            <v>4370.9032258064517</v>
          </cell>
          <cell r="AH155">
            <v>1336.9677419354839</v>
          </cell>
          <cell r="AI155">
            <v>3720.0645161290322</v>
          </cell>
          <cell r="AJ155">
            <v>3692.7096774193546</v>
          </cell>
          <cell r="AK155">
            <v>2497.6451612903224</v>
          </cell>
          <cell r="AL155">
            <v>501.12903225806451</v>
          </cell>
          <cell r="AM155">
            <v>693.93548387096769</v>
          </cell>
          <cell r="AN155">
            <v>27.35483870967742</v>
          </cell>
          <cell r="AO155">
            <v>544587.52112325793</v>
          </cell>
          <cell r="AP155">
            <v>422273.20330106828</v>
          </cell>
          <cell r="AQ155">
            <v>382779.88072042313</v>
          </cell>
          <cell r="AR155">
            <v>39493.322580645159</v>
          </cell>
          <cell r="AS155">
            <v>122314.31782219003</v>
          </cell>
          <cell r="AT155">
            <v>19081.909416333936</v>
          </cell>
          <cell r="AU155">
            <v>19081.909416333936</v>
          </cell>
          <cell r="AV155">
            <v>18691.489376140387</v>
          </cell>
          <cell r="AW155">
            <v>390.42004019354943</v>
          </cell>
          <cell r="AX155" t="e">
            <v>#N/A</v>
          </cell>
          <cell r="AY155" t="e">
            <v>#N/A</v>
          </cell>
          <cell r="AZ155" t="e">
            <v>#N/A</v>
          </cell>
          <cell r="BA155" t="e">
            <v>#N/A</v>
          </cell>
          <cell r="BB155">
            <v>28106.473308911354</v>
          </cell>
        </row>
        <row r="156">
          <cell r="A156">
            <v>42338</v>
          </cell>
          <cell r="B156">
            <v>1088324.7</v>
          </cell>
          <cell r="C156">
            <v>846651.6</v>
          </cell>
          <cell r="D156">
            <v>404548.63333333342</v>
          </cell>
          <cell r="E156">
            <v>404548.63333333342</v>
          </cell>
          <cell r="F156">
            <v>0</v>
          </cell>
          <cell r="G156">
            <v>442102.96666666667</v>
          </cell>
          <cell r="H156">
            <v>414386.7</v>
          </cell>
          <cell r="I156">
            <v>414376.35000000003</v>
          </cell>
          <cell r="J156">
            <v>10.35</v>
          </cell>
          <cell r="K156">
            <v>10.35</v>
          </cell>
          <cell r="L156">
            <v>0</v>
          </cell>
          <cell r="M156">
            <v>27716.26666666667</v>
          </cell>
          <cell r="N156">
            <v>241673.1</v>
          </cell>
          <cell r="O156">
            <v>933072.62207172066</v>
          </cell>
          <cell r="P156">
            <v>1477928.1554050541</v>
          </cell>
          <cell r="Q156">
            <v>790997.08873838733</v>
          </cell>
          <cell r="R156">
            <v>790997.08873838733</v>
          </cell>
          <cell r="S156">
            <v>1233100.055405054</v>
          </cell>
          <cell r="T156">
            <v>783566.4</v>
          </cell>
          <cell r="U156">
            <v>729165.5</v>
          </cell>
          <cell r="V156">
            <v>89128.633333333331</v>
          </cell>
          <cell r="W156">
            <v>181164.03333333333</v>
          </cell>
          <cell r="X156">
            <v>52670.133333333331</v>
          </cell>
          <cell r="Y156">
            <v>39172.433333333334</v>
          </cell>
          <cell r="Z156">
            <v>157013.36666666667</v>
          </cell>
          <cell r="AA156">
            <v>163474.06666666668</v>
          </cell>
          <cell r="AB156">
            <v>46542.833333333336</v>
          </cell>
          <cell r="AC156">
            <v>54400.9</v>
          </cell>
          <cell r="AD156">
            <v>10225.166666666666</v>
          </cell>
          <cell r="AE156">
            <v>8953</v>
          </cell>
          <cell r="AF156">
            <v>4532.5666666666666</v>
          </cell>
          <cell r="AG156">
            <v>4420.4333333333334</v>
          </cell>
          <cell r="AH156">
            <v>1272.1666666666667</v>
          </cell>
          <cell r="AI156">
            <v>3371.7333333333336</v>
          </cell>
          <cell r="AJ156">
            <v>3342.8333333333335</v>
          </cell>
          <cell r="AK156">
            <v>2236.2333333333331</v>
          </cell>
          <cell r="AL156">
            <v>466.53333333333336</v>
          </cell>
          <cell r="AM156">
            <v>640.06666666666706</v>
          </cell>
          <cell r="AN156">
            <v>28.9</v>
          </cell>
          <cell r="AO156">
            <v>559688.35139326425</v>
          </cell>
          <cell r="AP156">
            <v>427554.08873838751</v>
          </cell>
          <cell r="AQ156">
            <v>386448.45540505421</v>
          </cell>
          <cell r="AR156">
            <v>41105.633333333331</v>
          </cell>
          <cell r="AS156">
            <v>132134.26265209593</v>
          </cell>
          <cell r="AT156">
            <v>29085.894782318679</v>
          </cell>
          <cell r="AU156">
            <v>29085.894782318679</v>
          </cell>
          <cell r="AV156">
            <v>25405.097618235341</v>
          </cell>
          <cell r="AW156">
            <v>3680.797164083338</v>
          </cell>
          <cell r="AX156" t="e">
            <v>#N/A</v>
          </cell>
          <cell r="AY156" t="e">
            <v>#N/A</v>
          </cell>
          <cell r="AZ156" t="e">
            <v>#N/A</v>
          </cell>
          <cell r="BA156" t="e">
            <v>#N/A</v>
          </cell>
          <cell r="BB156">
            <v>26193.164308091324</v>
          </cell>
        </row>
        <row r="157">
          <cell r="A157">
            <v>42369</v>
          </cell>
          <cell r="B157">
            <v>1151991.3870967743</v>
          </cell>
          <cell r="C157">
            <v>887829.03225806449</v>
          </cell>
          <cell r="D157">
            <v>440853.3548387097</v>
          </cell>
          <cell r="E157">
            <v>440853.3548387097</v>
          </cell>
          <cell r="F157">
            <v>0</v>
          </cell>
          <cell r="G157">
            <v>446975.67741935485</v>
          </cell>
          <cell r="H157">
            <v>417413.80645161291</v>
          </cell>
          <cell r="I157">
            <v>417401.38945161289</v>
          </cell>
          <cell r="J157">
            <v>12.417</v>
          </cell>
          <cell r="K157">
            <v>12.417</v>
          </cell>
          <cell r="L157">
            <v>0</v>
          </cell>
          <cell r="M157">
            <v>29561.870967741939</v>
          </cell>
          <cell r="N157">
            <v>264162.3548387097</v>
          </cell>
          <cell r="O157">
            <v>1028566.449716573</v>
          </cell>
          <cell r="P157">
            <v>1564064.0303617341</v>
          </cell>
          <cell r="Q157">
            <v>849449.03036173433</v>
          </cell>
          <cell r="R157">
            <v>849449.03036173433</v>
          </cell>
          <cell r="S157">
            <v>1296424.707781089</v>
          </cell>
          <cell r="T157">
            <v>817634.22580645164</v>
          </cell>
          <cell r="U157">
            <v>755425.12903225806</v>
          </cell>
          <cell r="V157">
            <v>94067.612903225803</v>
          </cell>
          <cell r="W157">
            <v>191751</v>
          </cell>
          <cell r="X157">
            <v>54270.322580645159</v>
          </cell>
          <cell r="Y157">
            <v>39995.612903225803</v>
          </cell>
          <cell r="Z157">
            <v>160767.90322580645</v>
          </cell>
          <cell r="AA157">
            <v>174758</v>
          </cell>
          <cell r="AB157">
            <v>39814.677419354841</v>
          </cell>
          <cell r="AC157">
            <v>62209.096774193546</v>
          </cell>
          <cell r="AD157">
            <v>10573.129032258064</v>
          </cell>
          <cell r="AE157">
            <v>9305.354838709678</v>
          </cell>
          <cell r="AF157">
            <v>4727.7741935483873</v>
          </cell>
          <cell r="AG157">
            <v>4577.5806451612907</v>
          </cell>
          <cell r="AH157">
            <v>1267.7741935483871</v>
          </cell>
          <cell r="AI157">
            <v>2933.483870967742</v>
          </cell>
          <cell r="AJ157">
            <v>2903.5483870967741</v>
          </cell>
          <cell r="AK157">
            <v>1844.8064516129032</v>
          </cell>
          <cell r="AL157">
            <v>433.90322580645159</v>
          </cell>
          <cell r="AM157">
            <v>624.83870967741939</v>
          </cell>
          <cell r="AN157">
            <v>29.93548387096774</v>
          </cell>
          <cell r="AO157">
            <v>622262.52093245683</v>
          </cell>
          <cell r="AP157">
            <v>458844.15939399227</v>
          </cell>
          <cell r="AQ157">
            <v>408595.67552302452</v>
          </cell>
          <cell r="AR157">
            <v>50248.483870967742</v>
          </cell>
          <cell r="AS157">
            <v>163418.36153846449</v>
          </cell>
          <cell r="AT157">
            <v>33067.485267957018</v>
          </cell>
          <cell r="AU157">
            <v>33067.485267957018</v>
          </cell>
          <cell r="AV157">
            <v>30220.139308153695</v>
          </cell>
          <cell r="AW157">
            <v>2847.345959803321</v>
          </cell>
          <cell r="AX157" t="e">
            <v>#N/A</v>
          </cell>
          <cell r="AY157" t="e">
            <v>#N/A</v>
          </cell>
          <cell r="AZ157" t="e">
            <v>#N/A</v>
          </cell>
          <cell r="BA157" t="e">
            <v>#N/A</v>
          </cell>
          <cell r="BB157">
            <v>24815.618158153557</v>
          </cell>
        </row>
        <row r="158">
          <cell r="A158">
            <v>42400</v>
          </cell>
          <cell r="B158">
            <v>1176662.7741935484</v>
          </cell>
          <cell r="C158">
            <v>890054.80645161285</v>
          </cell>
          <cell r="D158">
            <v>412104.45161290321</v>
          </cell>
          <cell r="E158">
            <v>412104.45161290321</v>
          </cell>
          <cell r="F158">
            <v>0</v>
          </cell>
          <cell r="G158">
            <v>477950.3548387097</v>
          </cell>
          <cell r="H158">
            <v>450276.16129032261</v>
          </cell>
          <cell r="I158">
            <v>450261.83629032259</v>
          </cell>
          <cell r="J158">
            <v>14.324999999999999</v>
          </cell>
          <cell r="K158">
            <v>14.324999999999999</v>
          </cell>
          <cell r="L158">
            <v>0</v>
          </cell>
          <cell r="M158">
            <v>27674.193548387098</v>
          </cell>
          <cell r="N158">
            <v>286607.96774193551</v>
          </cell>
          <cell r="O158">
            <v>1016046.530580899</v>
          </cell>
          <cell r="P158">
            <v>1594767.4338067051</v>
          </cell>
          <cell r="Q158">
            <v>826803.91767767281</v>
          </cell>
          <cell r="R158">
            <v>826803.91767767281</v>
          </cell>
          <cell r="S158">
            <v>1304754.2725163831</v>
          </cell>
          <cell r="T158">
            <v>824774.48387096764</v>
          </cell>
          <cell r="U158">
            <v>760700.93548387091</v>
          </cell>
          <cell r="V158">
            <v>96438.645161290318</v>
          </cell>
          <cell r="W158">
            <v>184915.87096774194</v>
          </cell>
          <cell r="X158">
            <v>55155.516129032258</v>
          </cell>
          <cell r="Y158">
            <v>40174.709677419356</v>
          </cell>
          <cell r="Z158">
            <v>162166.35483870967</v>
          </cell>
          <cell r="AA158">
            <v>182214.38709677418</v>
          </cell>
          <cell r="AB158">
            <v>39635.451612903227</v>
          </cell>
          <cell r="AC158">
            <v>64073.548387096773</v>
          </cell>
          <cell r="AD158">
            <v>12541.483870967742</v>
          </cell>
          <cell r="AE158">
            <v>10963.741935483871</v>
          </cell>
          <cell r="AF158">
            <v>5278.0645161290322</v>
          </cell>
          <cell r="AG158">
            <v>5685.677419354839</v>
          </cell>
          <cell r="AH158">
            <v>1577.741935483871</v>
          </cell>
          <cell r="AI158">
            <v>3112.6774193548385</v>
          </cell>
          <cell r="AJ158">
            <v>3082.6129032258063</v>
          </cell>
          <cell r="AK158">
            <v>1993.4193548387098</v>
          </cell>
          <cell r="AL158">
            <v>398.35483870967744</v>
          </cell>
          <cell r="AM158">
            <v>690.83870967741916</v>
          </cell>
          <cell r="AN158">
            <v>30.06451612903226</v>
          </cell>
          <cell r="AO158">
            <v>602925.9904763489</v>
          </cell>
          <cell r="AP158">
            <v>466131.30477444746</v>
          </cell>
          <cell r="AQ158">
            <v>414699.46606477001</v>
          </cell>
          <cell r="AR158">
            <v>51431.838709677417</v>
          </cell>
          <cell r="AS158">
            <v>136794.68570190159</v>
          </cell>
          <cell r="AT158">
            <v>22002.547512458274</v>
          </cell>
          <cell r="AU158">
            <v>22002.547512458274</v>
          </cell>
          <cell r="AV158">
            <v>20059.888516235726</v>
          </cell>
          <cell r="AW158">
            <v>1942.6589962225471</v>
          </cell>
          <cell r="AX158" t="e">
            <v>#N/A</v>
          </cell>
          <cell r="AY158" t="e">
            <v>#N/A</v>
          </cell>
          <cell r="AZ158" t="e">
            <v>#N/A</v>
          </cell>
          <cell r="BA158" t="e">
            <v>#N/A</v>
          </cell>
          <cell r="BB158">
            <v>25967.842369320402</v>
          </cell>
        </row>
        <row r="159">
          <cell r="A159">
            <v>42429</v>
          </cell>
          <cell r="B159">
            <v>1167241.8275862068</v>
          </cell>
          <cell r="C159">
            <v>899956.13793103443</v>
          </cell>
          <cell r="D159">
            <v>413406.03448275861</v>
          </cell>
          <cell r="E159">
            <v>413406.03448275861</v>
          </cell>
          <cell r="F159">
            <v>0</v>
          </cell>
          <cell r="G159">
            <v>486550.10344827588</v>
          </cell>
          <cell r="H159">
            <v>457415.3448275862</v>
          </cell>
          <cell r="I159">
            <v>457400.27782758622</v>
          </cell>
          <cell r="J159">
            <v>15.067</v>
          </cell>
          <cell r="K159">
            <v>15.067</v>
          </cell>
          <cell r="L159">
            <v>0</v>
          </cell>
          <cell r="M159">
            <v>29134.758620689659</v>
          </cell>
          <cell r="N159">
            <v>267285.68965517241</v>
          </cell>
          <cell r="O159">
            <v>981559.63938210241</v>
          </cell>
          <cell r="P159">
            <v>1576165.9497269299</v>
          </cell>
          <cell r="Q159">
            <v>818847.63938210229</v>
          </cell>
          <cell r="R159">
            <v>818847.63938210229</v>
          </cell>
          <cell r="S159">
            <v>1305397.742830378</v>
          </cell>
          <cell r="T159">
            <v>817820.68965517241</v>
          </cell>
          <cell r="U159">
            <v>754562.3448275862</v>
          </cell>
          <cell r="V159">
            <v>97348.896551724145</v>
          </cell>
          <cell r="W159">
            <v>179135.37931034484</v>
          </cell>
          <cell r="X159">
            <v>55059.517241379312</v>
          </cell>
          <cell r="Y159">
            <v>40063.517241379312</v>
          </cell>
          <cell r="Z159">
            <v>164941.5172413793</v>
          </cell>
          <cell r="AA159">
            <v>180293.6551724138</v>
          </cell>
          <cell r="AB159">
            <v>37719.862068965514</v>
          </cell>
          <cell r="AC159">
            <v>63258.34482758621</v>
          </cell>
          <cell r="AD159">
            <v>12946.379310344828</v>
          </cell>
          <cell r="AE159">
            <v>11300.827586206897</v>
          </cell>
          <cell r="AF159">
            <v>5309.5172413793107</v>
          </cell>
          <cell r="AG159">
            <v>5991.3103448275861</v>
          </cell>
          <cell r="AH159">
            <v>1645.5517241379309</v>
          </cell>
          <cell r="AI159">
            <v>3533.1379310344828</v>
          </cell>
          <cell r="AJ159">
            <v>3497.8965517241381</v>
          </cell>
          <cell r="AK159">
            <v>2358.4137931034484</v>
          </cell>
          <cell r="AL159">
            <v>461.37931034482756</v>
          </cell>
          <cell r="AM159">
            <v>678.10344827586221</v>
          </cell>
          <cell r="AN159">
            <v>35.241379310344826</v>
          </cell>
          <cell r="AO159">
            <v>563459.68544452742</v>
          </cell>
          <cell r="AP159">
            <v>458864.57041658519</v>
          </cell>
          <cell r="AQ159">
            <v>405441.6048993438</v>
          </cell>
          <cell r="AR159">
            <v>53422.965517241377</v>
          </cell>
          <cell r="AS159">
            <v>104595.1150279424</v>
          </cell>
          <cell r="AT159">
            <v>30996.258407017613</v>
          </cell>
          <cell r="AU159">
            <v>30996.258407017613</v>
          </cell>
          <cell r="AV159">
            <v>29906.328765017606</v>
          </cell>
          <cell r="AW159">
            <v>1089.9296420000048</v>
          </cell>
          <cell r="AX159" t="e">
            <v>#N/A</v>
          </cell>
          <cell r="AY159" t="e">
            <v>#N/A</v>
          </cell>
          <cell r="AZ159" t="e">
            <v>#N/A</v>
          </cell>
          <cell r="BA159" t="e">
            <v>#N/A</v>
          </cell>
          <cell r="BB159">
            <v>29359.128903105739</v>
          </cell>
        </row>
        <row r="160">
          <cell r="A160">
            <v>42460</v>
          </cell>
          <cell r="B160">
            <v>1157259.4516129033</v>
          </cell>
          <cell r="C160">
            <v>906922.41935483867</v>
          </cell>
          <cell r="D160">
            <v>413737.90322580643</v>
          </cell>
          <cell r="E160">
            <v>413737.90322580643</v>
          </cell>
          <cell r="F160">
            <v>0</v>
          </cell>
          <cell r="G160">
            <v>493184.5161290323</v>
          </cell>
          <cell r="H160">
            <v>464903.41935483873</v>
          </cell>
          <cell r="I160">
            <v>464886.97735483875</v>
          </cell>
          <cell r="J160">
            <v>16.442</v>
          </cell>
          <cell r="K160">
            <v>16.442</v>
          </cell>
          <cell r="L160">
            <v>0</v>
          </cell>
          <cell r="M160">
            <v>28281.096774193549</v>
          </cell>
          <cell r="N160">
            <v>250337.03225806449</v>
          </cell>
          <cell r="O160">
            <v>954562.61298121547</v>
          </cell>
          <cell r="P160">
            <v>1562470.161368313</v>
          </cell>
          <cell r="Q160">
            <v>815509.16136831208</v>
          </cell>
          <cell r="R160">
            <v>815509.16136831208</v>
          </cell>
          <cell r="S160">
            <v>1308693.677497345</v>
          </cell>
          <cell r="T160">
            <v>824319.12903225806</v>
          </cell>
          <cell r="U160">
            <v>761384.29032258061</v>
          </cell>
          <cell r="V160">
            <v>97087.580645161288</v>
          </cell>
          <cell r="W160">
            <v>179688.48387096773</v>
          </cell>
          <cell r="X160">
            <v>54908.161290322583</v>
          </cell>
          <cell r="Y160">
            <v>40015.193548387098</v>
          </cell>
          <cell r="Z160">
            <v>168618.29032258064</v>
          </cell>
          <cell r="AA160">
            <v>183910.12903225806</v>
          </cell>
          <cell r="AB160">
            <v>37156.451612903227</v>
          </cell>
          <cell r="AC160">
            <v>62934.838709677417</v>
          </cell>
          <cell r="AD160">
            <v>13796.387096774193</v>
          </cell>
          <cell r="AE160">
            <v>11790.838709677419</v>
          </cell>
          <cell r="AF160">
            <v>5736.8064516129034</v>
          </cell>
          <cell r="AG160">
            <v>6054.0322580645152</v>
          </cell>
          <cell r="AH160">
            <v>2005.5483870967741</v>
          </cell>
          <cell r="AI160">
            <v>3929.0967741935483</v>
          </cell>
          <cell r="AJ160">
            <v>3869.1612903225805</v>
          </cell>
          <cell r="AK160">
            <v>2759.6451612903224</v>
          </cell>
          <cell r="AL160">
            <v>419.22580645161293</v>
          </cell>
          <cell r="AM160">
            <v>690.29032258064512</v>
          </cell>
          <cell r="AN160">
            <v>59.935483870967744</v>
          </cell>
          <cell r="AO160">
            <v>586879.01114103035</v>
          </cell>
          <cell r="AP160">
            <v>455314.41943282832</v>
          </cell>
          <cell r="AQ160">
            <v>401771.25814250571</v>
          </cell>
          <cell r="AR160">
            <v>53543.161290322583</v>
          </cell>
          <cell r="AS160">
            <v>131564.59170820189</v>
          </cell>
          <cell r="AT160">
            <v>19950.080316524854</v>
          </cell>
          <cell r="AU160">
            <v>19950.080316524854</v>
          </cell>
          <cell r="AV160">
            <v>19950.080316524851</v>
          </cell>
          <cell r="AW160">
            <v>3.5316266040618151E-12</v>
          </cell>
          <cell r="AX160" t="e">
            <v>#N/A</v>
          </cell>
          <cell r="AY160" t="e">
            <v>#N/A</v>
          </cell>
          <cell r="AZ160" t="e">
            <v>#N/A</v>
          </cell>
          <cell r="BA160" t="e">
            <v>#N/A</v>
          </cell>
          <cell r="BB160">
            <v>28861.957494678725</v>
          </cell>
        </row>
        <row r="161">
          <cell r="A161">
            <v>42490</v>
          </cell>
          <cell r="B161">
            <v>1138153.0666666667</v>
          </cell>
          <cell r="C161">
            <v>912189.03333333333</v>
          </cell>
          <cell r="D161">
            <v>416279.93333333329</v>
          </cell>
          <cell r="E161">
            <v>416279.93333333329</v>
          </cell>
          <cell r="F161">
            <v>0</v>
          </cell>
          <cell r="G161">
            <v>495909.10000000003</v>
          </cell>
          <cell r="H161">
            <v>466171.66666666669</v>
          </cell>
          <cell r="I161">
            <v>466153.46066666668</v>
          </cell>
          <cell r="J161">
            <v>18.206</v>
          </cell>
          <cell r="K161">
            <v>18.206</v>
          </cell>
          <cell r="L161">
            <v>0</v>
          </cell>
          <cell r="M161">
            <v>29737.433333333331</v>
          </cell>
          <cell r="N161">
            <v>225964.0333333333</v>
          </cell>
          <cell r="O161">
            <v>930903.1260496825</v>
          </cell>
          <cell r="P161">
            <v>1540742.626049683</v>
          </cell>
          <cell r="Q161">
            <v>814714.65938301582</v>
          </cell>
          <cell r="R161">
            <v>814714.65938301582</v>
          </cell>
          <cell r="S161">
            <v>1310623.759383016</v>
          </cell>
          <cell r="T161">
            <v>828148.10000000009</v>
          </cell>
          <cell r="U161">
            <v>764540.26666666672</v>
          </cell>
          <cell r="V161">
            <v>95705.366666666669</v>
          </cell>
          <cell r="W161">
            <v>179284.83333333334</v>
          </cell>
          <cell r="X161">
            <v>54778.366666666669</v>
          </cell>
          <cell r="Y161">
            <v>40250.699999999997</v>
          </cell>
          <cell r="Z161">
            <v>172049.43333333332</v>
          </cell>
          <cell r="AA161">
            <v>185121.93333333332</v>
          </cell>
          <cell r="AB161">
            <v>37349.633333333331</v>
          </cell>
          <cell r="AC161">
            <v>63607.833333333336</v>
          </cell>
          <cell r="AD161">
            <v>14074.366666666665</v>
          </cell>
          <cell r="AE161">
            <v>11811.666666666666</v>
          </cell>
          <cell r="AF161">
            <v>5942.4</v>
          </cell>
          <cell r="AG161">
            <v>5869.2666666666664</v>
          </cell>
          <cell r="AH161">
            <v>2262.6999999999998</v>
          </cell>
          <cell r="AI161">
            <v>4456.5333333333338</v>
          </cell>
          <cell r="AJ161">
            <v>4394.5333333333338</v>
          </cell>
          <cell r="AK161">
            <v>3222.5333333333333</v>
          </cell>
          <cell r="AL161">
            <v>360.26666666666665</v>
          </cell>
          <cell r="AM161">
            <v>811.7333333333338</v>
          </cell>
          <cell r="AN161">
            <v>62</v>
          </cell>
          <cell r="AO161">
            <v>582322.42349527578</v>
          </cell>
          <cell r="AP161">
            <v>453762.99271634937</v>
          </cell>
          <cell r="AQ161">
            <v>398434.72604968282</v>
          </cell>
          <cell r="AR161">
            <v>55328.26666666667</v>
          </cell>
          <cell r="AS161">
            <v>128559.43077892657</v>
          </cell>
          <cell r="AT161">
            <v>22139.077865983239</v>
          </cell>
          <cell r="AU161">
            <v>22139.077865983239</v>
          </cell>
          <cell r="AV161">
            <v>22071.102139049901</v>
          </cell>
          <cell r="AW161">
            <v>67.975726933338166</v>
          </cell>
          <cell r="AX161" t="e">
            <v>#N/A</v>
          </cell>
          <cell r="AY161" t="e">
            <v>#N/A</v>
          </cell>
          <cell r="AZ161" t="e">
            <v>#N/A</v>
          </cell>
          <cell r="BA161" t="e">
            <v>#N/A</v>
          </cell>
          <cell r="BB161">
            <v>31015.501592299766</v>
          </cell>
        </row>
        <row r="162">
          <cell r="A162">
            <v>42521</v>
          </cell>
          <cell r="B162">
            <v>1159240.2580645161</v>
          </cell>
          <cell r="C162">
            <v>914416.77419354836</v>
          </cell>
          <cell r="D162">
            <v>419797.32258064521</v>
          </cell>
          <cell r="E162">
            <v>419797.32258064521</v>
          </cell>
          <cell r="F162">
            <v>0</v>
          </cell>
          <cell r="G162">
            <v>494619.45161290327</v>
          </cell>
          <cell r="H162">
            <v>465023.12903225812</v>
          </cell>
          <cell r="I162">
            <v>465002.55803225812</v>
          </cell>
          <cell r="J162">
            <v>20.571000000000002</v>
          </cell>
          <cell r="K162">
            <v>20.571000000000002</v>
          </cell>
          <cell r="L162">
            <v>0</v>
          </cell>
          <cell r="M162">
            <v>29596.322580645159</v>
          </cell>
          <cell r="N162">
            <v>244823.4838709677</v>
          </cell>
          <cell r="O162">
            <v>950730.26672656124</v>
          </cell>
          <cell r="P162">
            <v>1564486.944145916</v>
          </cell>
          <cell r="Q162">
            <v>820462.49253301276</v>
          </cell>
          <cell r="R162">
            <v>820462.49253301276</v>
          </cell>
          <cell r="S162">
            <v>1315081.944145916</v>
          </cell>
          <cell r="T162">
            <v>837184.83870967745</v>
          </cell>
          <cell r="U162">
            <v>773800.74193548388</v>
          </cell>
          <cell r="V162">
            <v>99212.225806451606</v>
          </cell>
          <cell r="W162">
            <v>177543.48387096773</v>
          </cell>
          <cell r="X162">
            <v>54757.806451612902</v>
          </cell>
          <cell r="Y162">
            <v>41028.93548387097</v>
          </cell>
          <cell r="Z162">
            <v>175620.25806451612</v>
          </cell>
          <cell r="AA162">
            <v>187949.12903225806</v>
          </cell>
          <cell r="AB162">
            <v>37688.903225806454</v>
          </cell>
          <cell r="AC162">
            <v>63384.096774193546</v>
          </cell>
          <cell r="AD162">
            <v>14209.548387096775</v>
          </cell>
          <cell r="AE162">
            <v>11766</v>
          </cell>
          <cell r="AF162">
            <v>6078.9032258064517</v>
          </cell>
          <cell r="AG162">
            <v>5687.0967741935483</v>
          </cell>
          <cell r="AH162">
            <v>2443.5483870967741</v>
          </cell>
          <cell r="AI162">
            <v>5360.7741935483873</v>
          </cell>
          <cell r="AJ162">
            <v>5296.5483870967746</v>
          </cell>
          <cell r="AK162">
            <v>3937.6451612903224</v>
          </cell>
          <cell r="AL162">
            <v>351.64516129032256</v>
          </cell>
          <cell r="AM162">
            <v>1007.2580645161296</v>
          </cell>
          <cell r="AN162">
            <v>64.225806451612897</v>
          </cell>
          <cell r="AO162">
            <v>584172.64396825386</v>
          </cell>
          <cell r="AP162">
            <v>453004.81511365768</v>
          </cell>
          <cell r="AQ162">
            <v>400665.16995236732</v>
          </cell>
          <cell r="AR162">
            <v>52339.645161290326</v>
          </cell>
          <cell r="AS162">
            <v>131167.82885459621</v>
          </cell>
          <cell r="AT162">
            <v>33567.358106744447</v>
          </cell>
          <cell r="AU162">
            <v>33567.358106744447</v>
          </cell>
          <cell r="AV162">
            <v>33567.358106744447</v>
          </cell>
          <cell r="AW162">
            <v>4.6941662026989843E-13</v>
          </cell>
          <cell r="AX162" t="e">
            <v>#N/A</v>
          </cell>
          <cell r="AY162" t="e">
            <v>#N/A</v>
          </cell>
          <cell r="AZ162" t="e">
            <v>#N/A</v>
          </cell>
          <cell r="BA162" t="e">
            <v>#N/A</v>
          </cell>
          <cell r="BB162">
            <v>31581.157950048862</v>
          </cell>
        </row>
        <row r="163">
          <cell r="A163">
            <v>42551</v>
          </cell>
          <cell r="B163">
            <v>1192100.6666666667</v>
          </cell>
          <cell r="C163">
            <v>943098.8666666667</v>
          </cell>
          <cell r="D163">
            <v>433601.26666666672</v>
          </cell>
          <cell r="E163">
            <v>433601.26666666672</v>
          </cell>
          <cell r="F163">
            <v>0</v>
          </cell>
          <cell r="G163">
            <v>509497.59999999992</v>
          </cell>
          <cell r="H163">
            <v>478065.36666666658</v>
          </cell>
          <cell r="I163">
            <v>478043.87866666657</v>
          </cell>
          <cell r="J163">
            <v>21.488</v>
          </cell>
          <cell r="K163">
            <v>21.488</v>
          </cell>
          <cell r="L163">
            <v>0</v>
          </cell>
          <cell r="M163">
            <v>31432.23333333333</v>
          </cell>
          <cell r="N163">
            <v>249001.8</v>
          </cell>
          <cell r="O163">
            <v>972708.35242009175</v>
          </cell>
          <cell r="P163">
            <v>1605784.6857534249</v>
          </cell>
          <cell r="Q163">
            <v>842625.98575342528</v>
          </cell>
          <cell r="R163">
            <v>842625.98575342528</v>
          </cell>
          <cell r="S163">
            <v>1352123.585753425</v>
          </cell>
          <cell r="T163">
            <v>843012.33333333337</v>
          </cell>
          <cell r="U163">
            <v>779445.76666666672</v>
          </cell>
          <cell r="V163">
            <v>101440.73333333334</v>
          </cell>
          <cell r="W163">
            <v>174009.03333333333</v>
          </cell>
          <cell r="X163">
            <v>54869.466666666667</v>
          </cell>
          <cell r="Y163">
            <v>41892.933333333334</v>
          </cell>
          <cell r="Z163">
            <v>178761.56666666668</v>
          </cell>
          <cell r="AA163">
            <v>190610.13333333333</v>
          </cell>
          <cell r="AB163">
            <v>37861.9</v>
          </cell>
          <cell r="AC163">
            <v>63566.566666666666</v>
          </cell>
          <cell r="AD163">
            <v>15336.266666666666</v>
          </cell>
          <cell r="AE163">
            <v>11844.466666666667</v>
          </cell>
          <cell r="AF163">
            <v>6256.9</v>
          </cell>
          <cell r="AG163">
            <v>5587.5666666666675</v>
          </cell>
          <cell r="AH163">
            <v>3491.8</v>
          </cell>
          <cell r="AI163">
            <v>6129.666666666667</v>
          </cell>
          <cell r="AJ163">
            <v>6059.666666666667</v>
          </cell>
          <cell r="AK163">
            <v>4578.3</v>
          </cell>
          <cell r="AL163">
            <v>409.26666666666665</v>
          </cell>
          <cell r="AM163">
            <v>1072.1000000000001</v>
          </cell>
          <cell r="AN163">
            <v>70</v>
          </cell>
          <cell r="AO163">
            <v>618259.19496026158</v>
          </cell>
          <cell r="AP163">
            <v>459232.6524200915</v>
          </cell>
          <cell r="AQ163">
            <v>409024.71908675809</v>
          </cell>
          <cell r="AR163">
            <v>50207.933333333334</v>
          </cell>
          <cell r="AS163">
            <v>159026.5425401699</v>
          </cell>
          <cell r="AT163">
            <v>35984.746077169511</v>
          </cell>
          <cell r="AU163">
            <v>35984.746077169511</v>
          </cell>
          <cell r="AV163">
            <v>32702.92166800284</v>
          </cell>
          <cell r="AW163">
            <v>3281.8244091666702</v>
          </cell>
          <cell r="AX163" t="e">
            <v>#N/A</v>
          </cell>
          <cell r="AY163" t="e">
            <v>#N/A</v>
          </cell>
          <cell r="AZ163" t="e">
            <v>#N/A</v>
          </cell>
          <cell r="BA163" t="e">
            <v>#N/A</v>
          </cell>
          <cell r="BB163">
            <v>31484.748914225293</v>
          </cell>
        </row>
        <row r="164">
          <cell r="A164">
            <v>42582</v>
          </cell>
          <cell r="B164">
            <v>1233266.4838709678</v>
          </cell>
          <cell r="C164">
            <v>989691.25806451612</v>
          </cell>
          <cell r="D164">
            <v>465828.67741935479</v>
          </cell>
          <cell r="E164">
            <v>465828.67741935479</v>
          </cell>
          <cell r="F164">
            <v>0</v>
          </cell>
          <cell r="G164">
            <v>523862.58064516133</v>
          </cell>
          <cell r="H164">
            <v>491147.09677419357</v>
          </cell>
          <cell r="I164">
            <v>491107.81677419355</v>
          </cell>
          <cell r="J164">
            <v>39.28</v>
          </cell>
          <cell r="K164">
            <v>39.28</v>
          </cell>
          <cell r="L164">
            <v>0</v>
          </cell>
          <cell r="M164">
            <v>32715.483870967739</v>
          </cell>
          <cell r="N164">
            <v>243575.22580645161</v>
          </cell>
          <cell r="O164">
            <v>1022889.995347478</v>
          </cell>
          <cell r="P164">
            <v>1670785.898573284</v>
          </cell>
          <cell r="Q164">
            <v>897988.89857328415</v>
          </cell>
          <cell r="R164">
            <v>897988.89857328415</v>
          </cell>
          <cell r="S164">
            <v>1421851.479218445</v>
          </cell>
          <cell r="T164">
            <v>852379.74193548388</v>
          </cell>
          <cell r="U164">
            <v>788563.3548387097</v>
          </cell>
          <cell r="V164">
            <v>103353.74193548386</v>
          </cell>
          <cell r="W164">
            <v>177115.29032258064</v>
          </cell>
          <cell r="X164">
            <v>55303.451612903227</v>
          </cell>
          <cell r="Y164">
            <v>42773</v>
          </cell>
          <cell r="Z164">
            <v>181864.35483870967</v>
          </cell>
          <cell r="AA164">
            <v>191086.77419354839</v>
          </cell>
          <cell r="AB164">
            <v>37066.741935483871</v>
          </cell>
          <cell r="AC164">
            <v>63816.387096774197</v>
          </cell>
          <cell r="AD164">
            <v>15374.354838709676</v>
          </cell>
          <cell r="AE164">
            <v>12206.967741935483</v>
          </cell>
          <cell r="AF164">
            <v>6627.4516129032254</v>
          </cell>
          <cell r="AG164">
            <v>5579.5161290322576</v>
          </cell>
          <cell r="AH164">
            <v>3167.3870967741937</v>
          </cell>
          <cell r="AI164">
            <v>6686.7741935483873</v>
          </cell>
          <cell r="AJ164">
            <v>6612.7096774193551</v>
          </cell>
          <cell r="AK164">
            <v>5084.4193548387093</v>
          </cell>
          <cell r="AL164">
            <v>412.61290322580646</v>
          </cell>
          <cell r="AM164">
            <v>1115.6774193548395</v>
          </cell>
          <cell r="AN164">
            <v>74.064516129032256</v>
          </cell>
          <cell r="AO164">
            <v>671462.75921179354</v>
          </cell>
          <cell r="AP164">
            <v>483581.35018618737</v>
          </cell>
          <cell r="AQ164">
            <v>432160.22115392931</v>
          </cell>
          <cell r="AR164">
            <v>51421.129032258068</v>
          </cell>
          <cell r="AS164">
            <v>187881.40902560606</v>
          </cell>
          <cell r="AT164">
            <v>35364.156577662892</v>
          </cell>
          <cell r="AU164">
            <v>35364.156577662892</v>
          </cell>
          <cell r="AV164">
            <v>35113.35887506108</v>
          </cell>
          <cell r="AW164">
            <v>250.79770260180939</v>
          </cell>
          <cell r="AX164" t="e">
            <v>#N/A</v>
          </cell>
          <cell r="AY164" t="e">
            <v>#N/A</v>
          </cell>
          <cell r="AZ164" t="e">
            <v>#N/A</v>
          </cell>
          <cell r="BA164" t="e">
            <v>#N/A</v>
          </cell>
          <cell r="BB164">
            <v>33231.172361163168</v>
          </cell>
        </row>
        <row r="165">
          <cell r="A165">
            <v>42613</v>
          </cell>
          <cell r="B165">
            <v>1229038.7096774194</v>
          </cell>
          <cell r="C165">
            <v>991849.38709677418</v>
          </cell>
          <cell r="D165">
            <v>456979.70967741928</v>
          </cell>
          <cell r="E165">
            <v>456979.70967741928</v>
          </cell>
          <cell r="F165">
            <v>0</v>
          </cell>
          <cell r="G165">
            <v>534869.67741935479</v>
          </cell>
          <cell r="H165">
            <v>502092.38709677418</v>
          </cell>
          <cell r="I165">
            <v>501999.29009677417</v>
          </cell>
          <cell r="J165">
            <v>93.096999999999994</v>
          </cell>
          <cell r="K165">
            <v>93.096999999999994</v>
          </cell>
          <cell r="L165">
            <v>0</v>
          </cell>
          <cell r="M165">
            <v>32777.290322580637</v>
          </cell>
          <cell r="N165">
            <v>237189.32258064521</v>
          </cell>
          <cell r="O165">
            <v>1020926.057541369</v>
          </cell>
          <cell r="P165">
            <v>1671998.025283305</v>
          </cell>
          <cell r="Q165">
            <v>895124.73496072425</v>
          </cell>
          <cell r="R165">
            <v>895124.73496072425</v>
          </cell>
          <cell r="S165">
            <v>1429994.412380079</v>
          </cell>
          <cell r="T165">
            <v>857123.51612903224</v>
          </cell>
          <cell r="U165">
            <v>793376.25806451612</v>
          </cell>
          <cell r="V165">
            <v>102891.25806451614</v>
          </cell>
          <cell r="W165">
            <v>177151.38709677418</v>
          </cell>
          <cell r="X165">
            <v>55375.677419354841</v>
          </cell>
          <cell r="Y165">
            <v>43876.870967741932</v>
          </cell>
          <cell r="Z165">
            <v>187349.29032258064</v>
          </cell>
          <cell r="AA165">
            <v>191633.54838709679</v>
          </cell>
          <cell r="AB165">
            <v>35098.225806451614</v>
          </cell>
          <cell r="AC165">
            <v>63747.258064516129</v>
          </cell>
          <cell r="AD165">
            <v>15678</v>
          </cell>
          <cell r="AE165">
            <v>12546.741935483871</v>
          </cell>
          <cell r="AF165">
            <v>6968.7741935483873</v>
          </cell>
          <cell r="AG165">
            <v>5577.9677419354839</v>
          </cell>
          <cell r="AH165">
            <v>3131.2580645161293</v>
          </cell>
          <cell r="AI165">
            <v>7284.4838709677415</v>
          </cell>
          <cell r="AJ165">
            <v>7212.4516129032254</v>
          </cell>
          <cell r="AK165">
            <v>5565.3870967741932</v>
          </cell>
          <cell r="AL165">
            <v>426.41935483870969</v>
          </cell>
          <cell r="AM165">
            <v>1220.6451612903224</v>
          </cell>
          <cell r="AN165">
            <v>72.032258064516128</v>
          </cell>
          <cell r="AO165">
            <v>675459.89635978674</v>
          </cell>
          <cell r="AP165">
            <v>489898.18657362729</v>
          </cell>
          <cell r="AQ165">
            <v>438145.02528330492</v>
          </cell>
          <cell r="AR165">
            <v>51753.161290322583</v>
          </cell>
          <cell r="AS165">
            <v>185561.70978615931</v>
          </cell>
          <cell r="AT165">
            <v>29043.816403057834</v>
          </cell>
          <cell r="AU165">
            <v>29043.816403057834</v>
          </cell>
          <cell r="AV165">
            <v>28955.931207380418</v>
          </cell>
          <cell r="AW165">
            <v>87.885195677415808</v>
          </cell>
          <cell r="AX165" t="e">
            <v>#N/A</v>
          </cell>
          <cell r="AY165" t="e">
            <v>#N/A</v>
          </cell>
          <cell r="AZ165" t="e">
            <v>#N/A</v>
          </cell>
          <cell r="BA165" t="e">
            <v>#N/A</v>
          </cell>
          <cell r="BB165">
            <v>32141.32860063115</v>
          </cell>
        </row>
        <row r="166">
          <cell r="A166">
            <v>42643</v>
          </cell>
          <cell r="B166">
            <v>1247677.1666666663</v>
          </cell>
          <cell r="C166">
            <v>1008156.533333333</v>
          </cell>
          <cell r="D166">
            <v>465977.96666666667</v>
          </cell>
          <cell r="E166">
            <v>465977.96666666667</v>
          </cell>
          <cell r="F166">
            <v>0</v>
          </cell>
          <cell r="G166">
            <v>542178.56666666665</v>
          </cell>
          <cell r="H166">
            <v>508016.2</v>
          </cell>
          <cell r="I166">
            <v>507876.56800000003</v>
          </cell>
          <cell r="J166">
            <v>139.63200000000001</v>
          </cell>
          <cell r="K166">
            <v>139.63200000000001</v>
          </cell>
          <cell r="L166">
            <v>0</v>
          </cell>
          <cell r="M166">
            <v>34162.366666666669</v>
          </cell>
          <cell r="N166">
            <v>239520.6333333333</v>
          </cell>
          <cell r="O166">
            <v>1034998.474473012</v>
          </cell>
          <cell r="P166">
            <v>1694519.407806345</v>
          </cell>
          <cell r="Q166">
            <v>908091.9411396787</v>
          </cell>
          <cell r="R166">
            <v>908091.9411396787</v>
          </cell>
          <cell r="S166">
            <v>1450270.5078063449</v>
          </cell>
          <cell r="T166">
            <v>857955.83333333337</v>
          </cell>
          <cell r="U166">
            <v>809379.26666666672</v>
          </cell>
          <cell r="V166">
            <v>102789.3</v>
          </cell>
          <cell r="W166">
            <v>177381.26666666666</v>
          </cell>
          <cell r="X166">
            <v>55787.6</v>
          </cell>
          <cell r="Y166">
            <v>45472.6</v>
          </cell>
          <cell r="Z166">
            <v>194175.13333333333</v>
          </cell>
          <cell r="AA166">
            <v>198445.56666666668</v>
          </cell>
          <cell r="AB166">
            <v>35327.800000000003</v>
          </cell>
          <cell r="AC166">
            <v>48576.566666666666</v>
          </cell>
          <cell r="AD166">
            <v>15814.433333333334</v>
          </cell>
          <cell r="AE166">
            <v>12945.466666666667</v>
          </cell>
          <cell r="AF166">
            <v>7320.7</v>
          </cell>
          <cell r="AG166">
            <v>5624.7666666666673</v>
          </cell>
          <cell r="AH166">
            <v>2868.9666666666667</v>
          </cell>
          <cell r="AI166">
            <v>7941.166666666667</v>
          </cell>
          <cell r="AJ166">
            <v>7850.5666666666666</v>
          </cell>
          <cell r="AK166">
            <v>6019.666666666667</v>
          </cell>
          <cell r="AL166">
            <v>433.4</v>
          </cell>
          <cell r="AM166">
            <v>1397.4999999999995</v>
          </cell>
          <cell r="AN166">
            <v>90.6</v>
          </cell>
          <cell r="AO166">
            <v>681288.89504620002</v>
          </cell>
          <cell r="AP166">
            <v>492556.40780634567</v>
          </cell>
          <cell r="AQ166">
            <v>442113.97447301238</v>
          </cell>
          <cell r="AR166">
            <v>50442.433333333334</v>
          </cell>
          <cell r="AS166">
            <v>188732.48723985429</v>
          </cell>
          <cell r="AT166">
            <v>32842.464364888801</v>
          </cell>
          <cell r="AU166">
            <v>32842.464364888801</v>
          </cell>
          <cell r="AV166">
            <v>31760.643015555474</v>
          </cell>
          <cell r="AW166">
            <v>1081.8213493333249</v>
          </cell>
          <cell r="AX166" t="e">
            <v>#N/A</v>
          </cell>
          <cell r="AY166" t="e">
            <v>#N/A</v>
          </cell>
          <cell r="AZ166" t="e">
            <v>#N/A</v>
          </cell>
          <cell r="BA166" t="e">
            <v>#N/A</v>
          </cell>
          <cell r="BB166">
            <v>30886.196898419374</v>
          </cell>
        </row>
        <row r="167">
          <cell r="A167">
            <v>42674</v>
          </cell>
          <cell r="B167">
            <v>1277343.3870967745</v>
          </cell>
          <cell r="C167">
            <v>1028585.161290323</v>
          </cell>
          <cell r="D167">
            <v>482961.80645161291</v>
          </cell>
          <cell r="E167">
            <v>482961.80545161292</v>
          </cell>
          <cell r="F167">
            <v>1.0000000000012221E-3</v>
          </cell>
          <cell r="G167">
            <v>545623.3548387097</v>
          </cell>
          <cell r="H167">
            <v>508322.25806451612</v>
          </cell>
          <cell r="I167">
            <v>508151.16506451613</v>
          </cell>
          <cell r="J167">
            <v>171.09299999999999</v>
          </cell>
          <cell r="K167">
            <v>171.09299999999999</v>
          </cell>
          <cell r="L167">
            <v>0</v>
          </cell>
          <cell r="M167">
            <v>37301.096774193553</v>
          </cell>
          <cell r="N167">
            <v>248758.22580645161</v>
          </cell>
          <cell r="O167">
            <v>1062197.334646824</v>
          </cell>
          <cell r="P167">
            <v>1730557.1088403731</v>
          </cell>
          <cell r="Q167">
            <v>930935.36690488877</v>
          </cell>
          <cell r="R167">
            <v>930935.36590488872</v>
          </cell>
          <cell r="S167">
            <v>1476558.7217435981</v>
          </cell>
          <cell r="T167">
            <v>877790.70967741939</v>
          </cell>
          <cell r="U167">
            <v>827611.61290322582</v>
          </cell>
          <cell r="V167">
            <v>107229.12903225806</v>
          </cell>
          <cell r="W167">
            <v>177161.12903225806</v>
          </cell>
          <cell r="X167">
            <v>56370.709677419356</v>
          </cell>
          <cell r="Y167">
            <v>47155.774193548386</v>
          </cell>
          <cell r="Z167">
            <v>201786.67741935485</v>
          </cell>
          <cell r="AA167">
            <v>203542.5806451613</v>
          </cell>
          <cell r="AB167">
            <v>34365.612903225803</v>
          </cell>
          <cell r="AC167">
            <v>50179.096774193546</v>
          </cell>
          <cell r="AD167">
            <v>19302.322580645159</v>
          </cell>
          <cell r="AE167">
            <v>14567.064516129032</v>
          </cell>
          <cell r="AF167">
            <v>8936.7741935483864</v>
          </cell>
          <cell r="AG167">
            <v>5630.2903225806458</v>
          </cell>
          <cell r="AH167">
            <v>4735.2580645161288</v>
          </cell>
          <cell r="AI167">
            <v>8529.5806451612916</v>
          </cell>
          <cell r="AJ167">
            <v>8437.1612903225814</v>
          </cell>
          <cell r="AK167">
            <v>6414.5806451612907</v>
          </cell>
          <cell r="AL167">
            <v>439.74193548387098</v>
          </cell>
          <cell r="AM167">
            <v>1582.8387096774197</v>
          </cell>
          <cell r="AN167">
            <v>92.41935483870968</v>
          </cell>
          <cell r="AO167">
            <v>695130.56190013723</v>
          </cell>
          <cell r="AP167">
            <v>502111.49593714689</v>
          </cell>
          <cell r="AQ167">
            <v>447973.56045327592</v>
          </cell>
          <cell r="AR167">
            <v>54137.93548387097</v>
          </cell>
          <cell r="AS167">
            <v>193019.06596299054</v>
          </cell>
          <cell r="AT167">
            <v>35854.524199268861</v>
          </cell>
          <cell r="AU167">
            <v>35854.524199268861</v>
          </cell>
          <cell r="AV167">
            <v>26218.202943741278</v>
          </cell>
          <cell r="AW167">
            <v>9636.3212555275823</v>
          </cell>
          <cell r="AX167" t="e">
            <v>#N/A</v>
          </cell>
          <cell r="AY167" t="e">
            <v>#N/A</v>
          </cell>
          <cell r="AZ167" t="e">
            <v>#N/A</v>
          </cell>
          <cell r="BA167" t="e">
            <v>#N/A</v>
          </cell>
          <cell r="BB167">
            <v>36430.022766503731</v>
          </cell>
        </row>
        <row r="168">
          <cell r="A168">
            <v>42704</v>
          </cell>
          <cell r="B168">
            <v>1330223.6333333328</v>
          </cell>
          <cell r="C168">
            <v>1049987.533333333</v>
          </cell>
          <cell r="D168">
            <v>502879.7</v>
          </cell>
          <cell r="E168">
            <v>502872</v>
          </cell>
          <cell r="F168">
            <v>7.7000000000000011</v>
          </cell>
          <cell r="G168">
            <v>547107.83333333337</v>
          </cell>
          <cell r="H168">
            <v>510743.53333333333</v>
          </cell>
          <cell r="I168">
            <v>510561.0303333333</v>
          </cell>
          <cell r="J168">
            <v>182.50299999999999</v>
          </cell>
          <cell r="K168">
            <v>182.50299999999999</v>
          </cell>
          <cell r="L168">
            <v>0</v>
          </cell>
          <cell r="M168">
            <v>36364.300000000003</v>
          </cell>
          <cell r="N168">
            <v>280236.09999999998</v>
          </cell>
          <cell r="O168">
            <v>1106219.648329389</v>
          </cell>
          <cell r="P168">
            <v>1793217.548329389</v>
          </cell>
          <cell r="Q168">
            <v>960236.88166272256</v>
          </cell>
          <cell r="R168">
            <v>960229.18166272261</v>
          </cell>
          <cell r="S168">
            <v>1507344.714996055</v>
          </cell>
          <cell r="T168">
            <v>895532.43333333335</v>
          </cell>
          <cell r="U168">
            <v>848370.9</v>
          </cell>
          <cell r="V168">
            <v>104084.33333333333</v>
          </cell>
          <cell r="W168">
            <v>181922.56666666668</v>
          </cell>
          <cell r="X168">
            <v>57392.23333333333</v>
          </cell>
          <cell r="Y168">
            <v>49538.76666666667</v>
          </cell>
          <cell r="Z168">
            <v>210305.93333333332</v>
          </cell>
          <cell r="AA168">
            <v>210801.16666666666</v>
          </cell>
          <cell r="AB168">
            <v>34325.9</v>
          </cell>
          <cell r="AC168">
            <v>47161.533333333333</v>
          </cell>
          <cell r="AD168">
            <v>25411.866666666669</v>
          </cell>
          <cell r="AE168">
            <v>18968.733333333334</v>
          </cell>
          <cell r="AF168">
            <v>13489.266666666666</v>
          </cell>
          <cell r="AG168">
            <v>5479.4666666666672</v>
          </cell>
          <cell r="AH168">
            <v>6443.1333333333332</v>
          </cell>
          <cell r="AI168">
            <v>8966.9000000000015</v>
          </cell>
          <cell r="AJ168">
            <v>8879.2000000000007</v>
          </cell>
          <cell r="AK168">
            <v>6831.4</v>
          </cell>
          <cell r="AL168">
            <v>454.56666666666666</v>
          </cell>
          <cell r="AM168">
            <v>1593.2333333333345</v>
          </cell>
          <cell r="AN168">
            <v>87.7</v>
          </cell>
          <cell r="AO168">
            <v>718872.2344815504</v>
          </cell>
          <cell r="AP168">
            <v>516185.21499605587</v>
          </cell>
          <cell r="AQ168">
            <v>457357.18166272249</v>
          </cell>
          <cell r="AR168">
            <v>58828.033333333333</v>
          </cell>
          <cell r="AS168">
            <v>202687.01948549465</v>
          </cell>
          <cell r="AT168">
            <v>36332.094030698951</v>
          </cell>
          <cell r="AU168">
            <v>36332.094030698951</v>
          </cell>
          <cell r="AV168">
            <v>29107.340531880058</v>
          </cell>
          <cell r="AW168">
            <v>7224.7534988188963</v>
          </cell>
          <cell r="AX168" t="e">
            <v>#N/A</v>
          </cell>
          <cell r="AY168" t="e">
            <v>#N/A</v>
          </cell>
          <cell r="AZ168" t="e">
            <v>#N/A</v>
          </cell>
          <cell r="BA168" t="e">
            <v>#N/A</v>
          </cell>
          <cell r="BB168">
            <v>37704.976803355705</v>
          </cell>
        </row>
        <row r="169">
          <cell r="A169">
            <v>42735</v>
          </cell>
          <cell r="B169">
            <v>1397489.9032258061</v>
          </cell>
          <cell r="C169">
            <v>1093037.64516129</v>
          </cell>
          <cell r="D169">
            <v>559674.03225806449</v>
          </cell>
          <cell r="E169">
            <v>559674.03225806449</v>
          </cell>
          <cell r="F169">
            <v>0</v>
          </cell>
          <cell r="G169">
            <v>533363.6129032257</v>
          </cell>
          <cell r="H169">
            <v>494063.70967741928</v>
          </cell>
          <cell r="I169">
            <v>493865.2676774193</v>
          </cell>
          <cell r="J169">
            <v>198.44200000000001</v>
          </cell>
          <cell r="K169">
            <v>198.44200000000001</v>
          </cell>
          <cell r="L169">
            <v>0</v>
          </cell>
          <cell r="M169">
            <v>39299.903225806447</v>
          </cell>
          <cell r="N169">
            <v>304452.25806451612</v>
          </cell>
          <cell r="O169">
            <v>1225315.3905182681</v>
          </cell>
          <cell r="P169">
            <v>1898802.3582602029</v>
          </cell>
          <cell r="Q169">
            <v>1054527.4550343971</v>
          </cell>
          <cell r="R169">
            <v>1054527.4550343971</v>
          </cell>
          <cell r="S169">
            <v>1587891.067937623</v>
          </cell>
          <cell r="T169">
            <v>932208.29032258061</v>
          </cell>
          <cell r="U169">
            <v>886640.03225806449</v>
          </cell>
          <cell r="V169">
            <v>107279.6129032258</v>
          </cell>
          <cell r="W169">
            <v>189882.16129032258</v>
          </cell>
          <cell r="X169">
            <v>59274.258064516129</v>
          </cell>
          <cell r="Y169">
            <v>51924.870967741932</v>
          </cell>
          <cell r="Z169">
            <v>217672.77419354839</v>
          </cell>
          <cell r="AA169">
            <v>223830.09677419355</v>
          </cell>
          <cell r="AB169">
            <v>36776.258064516129</v>
          </cell>
          <cell r="AC169">
            <v>45568.258064516129</v>
          </cell>
          <cell r="AD169">
            <v>24472.354838709678</v>
          </cell>
          <cell r="AE169">
            <v>21491.83870967742</v>
          </cell>
          <cell r="AF169">
            <v>15920.032258064517</v>
          </cell>
          <cell r="AG169">
            <v>5571.8064516129034</v>
          </cell>
          <cell r="AH169">
            <v>2980.516129032258</v>
          </cell>
          <cell r="AI169">
            <v>9224.2580645161288</v>
          </cell>
          <cell r="AJ169">
            <v>9139.322580645161</v>
          </cell>
          <cell r="AK169">
            <v>6991.6451612903229</v>
          </cell>
          <cell r="AL169">
            <v>450.70967741935482</v>
          </cell>
          <cell r="AM169">
            <v>1696.9677419354832</v>
          </cell>
          <cell r="AN169">
            <v>84.935483870967744</v>
          </cell>
          <cell r="AO169">
            <v>787895.05161205144</v>
          </cell>
          <cell r="AP169">
            <v>562993.58406665525</v>
          </cell>
          <cell r="AQ169">
            <v>494853.42277633271</v>
          </cell>
          <cell r="AR169">
            <v>68140.161290322576</v>
          </cell>
          <cell r="AS169">
            <v>224901.46754539639</v>
          </cell>
          <cell r="AT169">
            <v>52777.139288810715</v>
          </cell>
          <cell r="AU169">
            <v>52777.139288810715</v>
          </cell>
          <cell r="AV169">
            <v>52601.523281563786</v>
          </cell>
          <cell r="AW169">
            <v>175.61600724692576</v>
          </cell>
          <cell r="AX169" t="e">
            <v>#N/A</v>
          </cell>
          <cell r="AY169" t="e">
            <v>#N/A</v>
          </cell>
          <cell r="AZ169" t="e">
            <v>#N/A</v>
          </cell>
          <cell r="BA169" t="e">
            <v>#N/A</v>
          </cell>
          <cell r="BB169">
            <v>37887.998274449463</v>
          </cell>
        </row>
        <row r="170">
          <cell r="A170">
            <v>42766</v>
          </cell>
          <cell r="B170">
            <v>1440719.5483870972</v>
          </cell>
          <cell r="C170">
            <v>1113816.2258064521</v>
          </cell>
          <cell r="D170">
            <v>564746.96774193551</v>
          </cell>
          <cell r="E170">
            <v>564707.66174193553</v>
          </cell>
          <cell r="F170">
            <v>39.305999999999997</v>
          </cell>
          <cell r="G170">
            <v>549069.25806451612</v>
          </cell>
          <cell r="H170">
            <v>512868.90322580643</v>
          </cell>
          <cell r="I170">
            <v>512658.45822580642</v>
          </cell>
          <cell r="J170">
            <v>210.44499999999999</v>
          </cell>
          <cell r="K170">
            <v>210.44499999999999</v>
          </cell>
          <cell r="L170">
            <v>0</v>
          </cell>
          <cell r="M170">
            <v>36200.354838709667</v>
          </cell>
          <cell r="N170">
            <v>326903.32258064521</v>
          </cell>
          <cell r="O170">
            <v>1276664.044722101</v>
          </cell>
          <cell r="P170">
            <v>1968040.5931091979</v>
          </cell>
          <cell r="Q170">
            <v>1084837.5931091979</v>
          </cell>
          <cell r="R170">
            <v>1084798.2871091978</v>
          </cell>
          <cell r="S170">
            <v>1633906.851173714</v>
          </cell>
          <cell r="T170">
            <v>954995.93548387103</v>
          </cell>
          <cell r="U170">
            <v>913880.45161290327</v>
          </cell>
          <cell r="V170">
            <v>105194.87096774194</v>
          </cell>
          <cell r="W170">
            <v>197272.45161290321</v>
          </cell>
          <cell r="X170">
            <v>61841.290322580644</v>
          </cell>
          <cell r="Y170">
            <v>54507.612903225803</v>
          </cell>
          <cell r="Z170">
            <v>225582</v>
          </cell>
          <cell r="AA170">
            <v>231419.32258064515</v>
          </cell>
          <cell r="AB170">
            <v>38062.903225806454</v>
          </cell>
          <cell r="AC170">
            <v>41115.483870967742</v>
          </cell>
          <cell r="AD170">
            <v>25079.967741935485</v>
          </cell>
          <cell r="AE170">
            <v>22627.516129032258</v>
          </cell>
          <cell r="AF170">
            <v>16715</v>
          </cell>
          <cell r="AG170">
            <v>5912.5161290322576</v>
          </cell>
          <cell r="AH170">
            <v>2452.4516129032259</v>
          </cell>
          <cell r="AI170">
            <v>9261.0967741935474</v>
          </cell>
          <cell r="AJ170">
            <v>9221.3870967741932</v>
          </cell>
          <cell r="AK170">
            <v>6991.0322580645161</v>
          </cell>
          <cell r="AL170">
            <v>492.58064516129031</v>
          </cell>
          <cell r="AM170">
            <v>1737.7741935483868</v>
          </cell>
          <cell r="AN170">
            <v>39.70967741935484</v>
          </cell>
          <cell r="AO170">
            <v>815486.1111742208</v>
          </cell>
          <cell r="AP170">
            <v>599160.36730274616</v>
          </cell>
          <cell r="AQ170">
            <v>520090.62536726228</v>
          </cell>
          <cell r="AR170">
            <v>79069.741935483864</v>
          </cell>
          <cell r="AS170">
            <v>216325.7438714747</v>
          </cell>
          <cell r="AT170">
            <v>75674.368099617684</v>
          </cell>
          <cell r="AU170">
            <v>75674.368099617684</v>
          </cell>
          <cell r="AV170">
            <v>47164.295965553174</v>
          </cell>
          <cell r="AW170">
            <v>28510.07213406451</v>
          </cell>
          <cell r="AX170" t="e">
            <v>#N/A</v>
          </cell>
          <cell r="AY170" t="e">
            <v>#N/A</v>
          </cell>
          <cell r="AZ170" t="e">
            <v>#N/A</v>
          </cell>
          <cell r="BA170" t="e">
            <v>#N/A</v>
          </cell>
          <cell r="BB170">
            <v>41190.260428264613</v>
          </cell>
        </row>
        <row r="171">
          <cell r="A171">
            <v>42794</v>
          </cell>
          <cell r="B171">
            <v>1492684.4285714282</v>
          </cell>
          <cell r="C171">
            <v>1129113.3214285709</v>
          </cell>
          <cell r="D171">
            <v>559170.10714285716</v>
          </cell>
          <cell r="E171">
            <v>558631.36714285717</v>
          </cell>
          <cell r="F171">
            <v>538.74</v>
          </cell>
          <cell r="G171">
            <v>569943.2142857142</v>
          </cell>
          <cell r="H171">
            <v>531586.53571428568</v>
          </cell>
          <cell r="I171">
            <v>531387.13271428563</v>
          </cell>
          <cell r="J171">
            <v>199.40299999999999</v>
          </cell>
          <cell r="K171">
            <v>199.40299999999999</v>
          </cell>
          <cell r="L171">
            <v>0</v>
          </cell>
          <cell r="M171">
            <v>38356.678571428572</v>
          </cell>
          <cell r="N171">
            <v>363571.10714285722</v>
          </cell>
          <cell r="O171">
            <v>1239643.4073794291</v>
          </cell>
          <cell r="P171">
            <v>2016117.7645222871</v>
          </cell>
          <cell r="Q171">
            <v>1075483.6216651429</v>
          </cell>
          <cell r="R171">
            <v>1074944.881665143</v>
          </cell>
          <cell r="S171">
            <v>1645426.835950858</v>
          </cell>
          <cell r="T171">
            <v>971135.28571428568</v>
          </cell>
          <cell r="U171">
            <v>931001.14285714284</v>
          </cell>
          <cell r="V171">
            <v>110221.39285714286</v>
          </cell>
          <cell r="W171">
            <v>197677.07142857142</v>
          </cell>
          <cell r="X171">
            <v>63495.071428571428</v>
          </cell>
          <cell r="Y171">
            <v>56918.464285714283</v>
          </cell>
          <cell r="Z171">
            <v>234249.53571428571</v>
          </cell>
          <cell r="AA171">
            <v>230978.85714285713</v>
          </cell>
          <cell r="AB171">
            <v>37460.75</v>
          </cell>
          <cell r="AC171">
            <v>40134.142857142855</v>
          </cell>
          <cell r="AD171">
            <v>31454.321428571428</v>
          </cell>
          <cell r="AE171">
            <v>22853.214285714286</v>
          </cell>
          <cell r="AF171">
            <v>17073.285714285714</v>
          </cell>
          <cell r="AG171">
            <v>5779.9285714285725</v>
          </cell>
          <cell r="AH171">
            <v>8601.1071428571431</v>
          </cell>
          <cell r="AI171">
            <v>9671.8571428571431</v>
          </cell>
          <cell r="AJ171">
            <v>9630.7142857142862</v>
          </cell>
          <cell r="AK171">
            <v>7346.9285714285716</v>
          </cell>
          <cell r="AL171">
            <v>669.17857142857144</v>
          </cell>
          <cell r="AM171">
            <v>1614.6071428571431</v>
          </cell>
          <cell r="AN171">
            <v>41.142857142857146</v>
          </cell>
          <cell r="AO171">
            <v>827036.15637487941</v>
          </cell>
          <cell r="AP171">
            <v>602749.44309371512</v>
          </cell>
          <cell r="AQ171">
            <v>516313.5145222866</v>
          </cell>
          <cell r="AR171">
            <v>86435.928571428565</v>
          </cell>
          <cell r="AS171">
            <v>224286.71328116418</v>
          </cell>
          <cell r="AT171">
            <v>135059.37870788958</v>
          </cell>
          <cell r="AU171">
            <v>135059.37870788958</v>
          </cell>
          <cell r="AV171">
            <v>33339.165405251188</v>
          </cell>
          <cell r="AW171">
            <v>101720.21330263841</v>
          </cell>
          <cell r="AX171" t="e">
            <v>#N/A</v>
          </cell>
          <cell r="AY171" t="e">
            <v>#N/A</v>
          </cell>
          <cell r="AZ171" t="e">
            <v>#N/A</v>
          </cell>
          <cell r="BA171" t="e">
            <v>#N/A</v>
          </cell>
          <cell r="BB171">
            <v>48463.989444438761</v>
          </cell>
        </row>
        <row r="172">
          <cell r="A172">
            <v>42825</v>
          </cell>
          <cell r="B172">
            <v>1497748.9999999998</v>
          </cell>
          <cell r="C172">
            <v>1140582.1290322579</v>
          </cell>
          <cell r="D172">
            <v>557636.96774193551</v>
          </cell>
          <cell r="E172">
            <v>556827.2077419355</v>
          </cell>
          <cell r="F172">
            <v>809.76</v>
          </cell>
          <cell r="G172">
            <v>582945.16129032266</v>
          </cell>
          <cell r="H172">
            <v>545148.32258064521</v>
          </cell>
          <cell r="I172">
            <v>544587.96658064518</v>
          </cell>
          <cell r="J172">
            <v>560.35599999999999</v>
          </cell>
          <cell r="K172">
            <v>560.35599999999999</v>
          </cell>
          <cell r="L172">
            <v>0</v>
          </cell>
          <cell r="M172">
            <v>37796.838709677417</v>
          </cell>
          <cell r="N172">
            <v>357166.87096774188</v>
          </cell>
          <cell r="O172">
            <v>1261845.167169699</v>
          </cell>
          <cell r="P172">
            <v>2021259.7800729249</v>
          </cell>
          <cell r="Q172">
            <v>1073496.3607180859</v>
          </cell>
          <cell r="R172">
            <v>1072686.6007180859</v>
          </cell>
          <cell r="S172">
            <v>1656441.522008409</v>
          </cell>
          <cell r="T172">
            <v>980066.58064516133</v>
          </cell>
          <cell r="U172">
            <v>944181.70967741939</v>
          </cell>
          <cell r="V172">
            <v>108640.03225806452</v>
          </cell>
          <cell r="W172">
            <v>197318.77419354839</v>
          </cell>
          <cell r="X172">
            <v>65245.290322580644</v>
          </cell>
          <cell r="Y172">
            <v>58532.870967741932</v>
          </cell>
          <cell r="Z172">
            <v>243788.35483870967</v>
          </cell>
          <cell r="AA172">
            <v>233035.4193548387</v>
          </cell>
          <cell r="AB172">
            <v>37620.967741935485</v>
          </cell>
          <cell r="AC172">
            <v>35884.870967741932</v>
          </cell>
          <cell r="AD172">
            <v>34159.580645161288</v>
          </cell>
          <cell r="AE172">
            <v>23320.677419354837</v>
          </cell>
          <cell r="AF172">
            <v>17613.290322580644</v>
          </cell>
          <cell r="AG172">
            <v>5707.3870967741932</v>
          </cell>
          <cell r="AH172">
            <v>10838.903225806451</v>
          </cell>
          <cell r="AI172">
            <v>10109.354838709678</v>
          </cell>
          <cell r="AJ172">
            <v>10052.161290322581</v>
          </cell>
          <cell r="AK172">
            <v>7726.8387096774195</v>
          </cell>
          <cell r="AL172">
            <v>647.38709677419354</v>
          </cell>
          <cell r="AM172">
            <v>1677.9354838709683</v>
          </cell>
          <cell r="AN172">
            <v>57.193548387096776</v>
          </cell>
          <cell r="AO172">
            <v>790602.60354809428</v>
          </cell>
          <cell r="AP172">
            <v>592133.71555679571</v>
          </cell>
          <cell r="AQ172">
            <v>515859.39297615062</v>
          </cell>
          <cell r="AR172">
            <v>76274.322580645166</v>
          </cell>
          <cell r="AS172">
            <v>198468.88799129863</v>
          </cell>
          <cell r="AT172">
            <v>195029.62377159536</v>
          </cell>
          <cell r="AU172">
            <v>195029.62377159536</v>
          </cell>
          <cell r="AV172">
            <v>39135.981094987546</v>
          </cell>
          <cell r="AW172">
            <v>155893.64267660782</v>
          </cell>
          <cell r="AX172" t="e">
            <v>#N/A</v>
          </cell>
          <cell r="AY172" t="e">
            <v>#N/A</v>
          </cell>
          <cell r="AZ172" t="e">
            <v>#N/A</v>
          </cell>
          <cell r="BA172" t="e">
            <v>#N/A</v>
          </cell>
          <cell r="BB172">
            <v>51488.089008132752</v>
          </cell>
        </row>
        <row r="173">
          <cell r="A173">
            <v>42855</v>
          </cell>
          <cell r="B173">
            <v>1492437.5666666669</v>
          </cell>
          <cell r="C173">
            <v>1149546.3666666669</v>
          </cell>
          <cell r="D173">
            <v>564830.5</v>
          </cell>
          <cell r="E173">
            <v>563379.01500000001</v>
          </cell>
          <cell r="F173">
            <v>1451.4850000000001</v>
          </cell>
          <cell r="G173">
            <v>584715.8666666667</v>
          </cell>
          <cell r="H173">
            <v>545147.26666666672</v>
          </cell>
          <cell r="I173">
            <v>544162.50766666676</v>
          </cell>
          <cell r="J173">
            <v>984.75900000000001</v>
          </cell>
          <cell r="K173">
            <v>984.75900000000001</v>
          </cell>
          <cell r="L173">
            <v>0</v>
          </cell>
          <cell r="M173">
            <v>39568.6</v>
          </cell>
          <cell r="N173">
            <v>342891.2</v>
          </cell>
          <cell r="O173">
            <v>1259396.1453673739</v>
          </cell>
          <cell r="P173">
            <v>2019266.3787007071</v>
          </cell>
          <cell r="Q173">
            <v>1080015.2120340411</v>
          </cell>
          <cell r="R173">
            <v>1078563.727034041</v>
          </cell>
          <cell r="S173">
            <v>1664731.0787007071</v>
          </cell>
          <cell r="T173">
            <v>997394.16666666674</v>
          </cell>
          <cell r="U173">
            <v>962000.8</v>
          </cell>
          <cell r="V173">
            <v>104631.2</v>
          </cell>
          <cell r="W173">
            <v>202420.86666666667</v>
          </cell>
          <cell r="X173">
            <v>67413.833333333328</v>
          </cell>
          <cell r="Y173">
            <v>60978.433333333334</v>
          </cell>
          <cell r="Z173">
            <v>254624.73333333334</v>
          </cell>
          <cell r="AA173">
            <v>233277.73333333334</v>
          </cell>
          <cell r="AB173">
            <v>38654</v>
          </cell>
          <cell r="AC173">
            <v>35393.366666666669</v>
          </cell>
          <cell r="AD173">
            <v>30698.966666666667</v>
          </cell>
          <cell r="AE173">
            <v>23997.533333333333</v>
          </cell>
          <cell r="AF173">
            <v>18314.3</v>
          </cell>
          <cell r="AG173">
            <v>5683.2333333333336</v>
          </cell>
          <cell r="AH173">
            <v>6701.4333333333334</v>
          </cell>
          <cell r="AI173">
            <v>10644.233333333334</v>
          </cell>
          <cell r="AJ173">
            <v>10591.366666666667</v>
          </cell>
          <cell r="AK173">
            <v>8359.7666666666664</v>
          </cell>
          <cell r="AL173">
            <v>528.26666666666665</v>
          </cell>
          <cell r="AM173">
            <v>1703.3333333333337</v>
          </cell>
          <cell r="AN173">
            <v>52.866666666666667</v>
          </cell>
          <cell r="AO173">
            <v>789257.68059630203</v>
          </cell>
          <cell r="AP173">
            <v>590261.24536737404</v>
          </cell>
          <cell r="AQ173">
            <v>515184.71203404071</v>
          </cell>
          <cell r="AR173">
            <v>75076.53333333334</v>
          </cell>
          <cell r="AS173">
            <v>198996.43522892796</v>
          </cell>
          <cell r="AT173">
            <v>146150.20406068998</v>
          </cell>
          <cell r="AU173">
            <v>146150.20406068998</v>
          </cell>
          <cell r="AV173">
            <v>47291.298374519676</v>
          </cell>
          <cell r="AW173">
            <v>98858.905686170299</v>
          </cell>
          <cell r="AX173" t="e">
            <v>#N/A</v>
          </cell>
          <cell r="AY173" t="e">
            <v>#N/A</v>
          </cell>
          <cell r="AZ173" t="e">
            <v>#N/A</v>
          </cell>
          <cell r="BA173" t="e">
            <v>#N/A</v>
          </cell>
          <cell r="BB173">
            <v>50371.569345857439</v>
          </cell>
        </row>
        <row r="174">
          <cell r="A174">
            <v>42886</v>
          </cell>
          <cell r="B174">
            <v>1499233.5161290322</v>
          </cell>
          <cell r="C174">
            <v>1158334.1935483869</v>
          </cell>
          <cell r="D174">
            <v>568709.77419354836</v>
          </cell>
          <cell r="E174">
            <v>564863.39319354831</v>
          </cell>
          <cell r="F174">
            <v>3846.3810000000003</v>
          </cell>
          <cell r="G174">
            <v>589624.41935483867</v>
          </cell>
          <cell r="H174">
            <v>549599.6451612903</v>
          </cell>
          <cell r="I174">
            <v>548410.57116129028</v>
          </cell>
          <cell r="J174">
            <v>1189.0740000000001</v>
          </cell>
          <cell r="K174">
            <v>1189.0740000000001</v>
          </cell>
          <cell r="L174">
            <v>0</v>
          </cell>
          <cell r="M174">
            <v>40024.774193548386</v>
          </cell>
          <cell r="N174">
            <v>340899.32258064521</v>
          </cell>
          <cell r="O174">
            <v>1267519.288863502</v>
          </cell>
          <cell r="P174">
            <v>2032002.546928019</v>
          </cell>
          <cell r="Q174">
            <v>1091178.77273447</v>
          </cell>
          <cell r="R174">
            <v>1087332.3917344699</v>
          </cell>
          <cell r="S174">
            <v>1680803.192089309</v>
          </cell>
          <cell r="T174">
            <v>1015205.4516129033</v>
          </cell>
          <cell r="U174">
            <v>981185.74193548388</v>
          </cell>
          <cell r="V174">
            <v>104685.45161290323</v>
          </cell>
          <cell r="W174">
            <v>205597.67741935485</v>
          </cell>
          <cell r="X174">
            <v>70239.322580645166</v>
          </cell>
          <cell r="Y174">
            <v>63529.06451612903</v>
          </cell>
          <cell r="Z174">
            <v>264588.61290322582</v>
          </cell>
          <cell r="AA174">
            <v>232205.12903225806</v>
          </cell>
          <cell r="AB174">
            <v>40340.483870967742</v>
          </cell>
          <cell r="AC174">
            <v>34019.709677419356</v>
          </cell>
          <cell r="AD174">
            <v>27336.806451612902</v>
          </cell>
          <cell r="AE174">
            <v>23707.935483870966</v>
          </cell>
          <cell r="AF174">
            <v>17884.903225806451</v>
          </cell>
          <cell r="AG174">
            <v>5823.0322580645152</v>
          </cell>
          <cell r="AH174">
            <v>3628.8709677419356</v>
          </cell>
          <cell r="AI174">
            <v>11415.483870967742</v>
          </cell>
          <cell r="AJ174">
            <v>11367.193548387097</v>
          </cell>
          <cell r="AK174">
            <v>9025.354838709678</v>
          </cell>
          <cell r="AL174">
            <v>563.51612903225805</v>
          </cell>
          <cell r="AM174">
            <v>1778.3225806451605</v>
          </cell>
          <cell r="AN174">
            <v>48.29032258064516</v>
          </cell>
          <cell r="AO174">
            <v>784356.33398593857</v>
          </cell>
          <cell r="AP174">
            <v>587524.8049925341</v>
          </cell>
          <cell r="AQ174">
            <v>522468.99854092131</v>
          </cell>
          <cell r="AR174">
            <v>65055.806451612902</v>
          </cell>
          <cell r="AS174">
            <v>196831.52899340427</v>
          </cell>
          <cell r="AT174">
            <v>130702.69465054909</v>
          </cell>
          <cell r="AU174">
            <v>130702.69465054909</v>
          </cell>
          <cell r="AV174">
            <v>47754.556077055749</v>
          </cell>
          <cell r="AW174">
            <v>82948.138573493343</v>
          </cell>
          <cell r="AX174" t="e">
            <v>#N/A</v>
          </cell>
          <cell r="AY174" t="e">
            <v>#N/A</v>
          </cell>
          <cell r="AZ174" t="e">
            <v>#N/A</v>
          </cell>
          <cell r="BA174" t="e">
            <v>#N/A</v>
          </cell>
          <cell r="BB174">
            <v>47707.226850334562</v>
          </cell>
        </row>
        <row r="175">
          <cell r="A175">
            <v>42916</v>
          </cell>
          <cell r="B175">
            <v>1537112.1999999997</v>
          </cell>
          <cell r="C175">
            <v>1187549.533333333</v>
          </cell>
          <cell r="D175">
            <v>597077.19999999995</v>
          </cell>
          <cell r="E175">
            <v>591809.69499999995</v>
          </cell>
          <cell r="F175">
            <v>5267.5050000000001</v>
          </cell>
          <cell r="G175">
            <v>590472.33333333337</v>
          </cell>
          <cell r="H175">
            <v>547791.03333333333</v>
          </cell>
          <cell r="I175">
            <v>546492.48433333333</v>
          </cell>
          <cell r="J175">
            <v>1298.549</v>
          </cell>
          <cell r="K175">
            <v>1298.549</v>
          </cell>
          <cell r="L175">
            <v>0</v>
          </cell>
          <cell r="M175">
            <v>42681.3</v>
          </cell>
          <cell r="N175">
            <v>349562.66666666669</v>
          </cell>
          <cell r="O175">
            <v>1326398.1112289079</v>
          </cell>
          <cell r="P175">
            <v>2087685.877895575</v>
          </cell>
          <cell r="Q175">
            <v>1139856.8445622411</v>
          </cell>
          <cell r="R175">
            <v>1134589.3395622412</v>
          </cell>
          <cell r="S175">
            <v>1730329.1778955751</v>
          </cell>
          <cell r="T175">
            <v>1042533.9</v>
          </cell>
          <cell r="U175">
            <v>1009459.8666666667</v>
          </cell>
          <cell r="V175">
            <v>102298.16666666667</v>
          </cell>
          <cell r="W175">
            <v>211013.26666666666</v>
          </cell>
          <cell r="X175">
            <v>73583.600000000006</v>
          </cell>
          <cell r="Y175">
            <v>67545.7</v>
          </cell>
          <cell r="Z175">
            <v>273815.40000000002</v>
          </cell>
          <cell r="AA175">
            <v>238644.13333333333</v>
          </cell>
          <cell r="AB175">
            <v>42559.6</v>
          </cell>
          <cell r="AC175">
            <v>33074.033333333333</v>
          </cell>
          <cell r="AD175">
            <v>26419.266666666666</v>
          </cell>
          <cell r="AE175">
            <v>22986.766666666666</v>
          </cell>
          <cell r="AF175">
            <v>17001.566666666666</v>
          </cell>
          <cell r="AG175">
            <v>5985.2000000000007</v>
          </cell>
          <cell r="AH175">
            <v>3432.5</v>
          </cell>
          <cell r="AI175">
            <v>12357.9</v>
          </cell>
          <cell r="AJ175">
            <v>12317.533333333333</v>
          </cell>
          <cell r="AK175">
            <v>9880.5</v>
          </cell>
          <cell r="AL175">
            <v>576.1</v>
          </cell>
          <cell r="AM175">
            <v>1860.9333333333329</v>
          </cell>
          <cell r="AN175">
            <v>40.366666666666667</v>
          </cell>
          <cell r="AO175">
            <v>810230.52408750425</v>
          </cell>
          <cell r="AP175">
            <v>605680.07789557427</v>
          </cell>
          <cell r="AQ175">
            <v>542779.64456224104</v>
          </cell>
          <cell r="AR175">
            <v>62900.433333333334</v>
          </cell>
          <cell r="AS175">
            <v>204550.44619192995</v>
          </cell>
          <cell r="AT175">
            <v>107589.94390178999</v>
          </cell>
          <cell r="AU175">
            <v>107589.94390178999</v>
          </cell>
          <cell r="AV175">
            <v>41048.713246580599</v>
          </cell>
          <cell r="AW175">
            <v>66541.23065520938</v>
          </cell>
          <cell r="AX175" t="e">
            <v>#N/A</v>
          </cell>
          <cell r="AY175" t="e">
            <v>#N/A</v>
          </cell>
          <cell r="AZ175" t="e">
            <v>#N/A</v>
          </cell>
          <cell r="BA175" t="e">
            <v>#N/A</v>
          </cell>
          <cell r="BB175">
            <v>45375.784237119231</v>
          </cell>
        </row>
        <row r="176">
          <cell r="A176">
            <v>42947</v>
          </cell>
          <cell r="B176">
            <v>1565201.1935483874</v>
          </cell>
          <cell r="C176">
            <v>1230254.419354839</v>
          </cell>
          <cell r="D176">
            <v>636363.93548387091</v>
          </cell>
          <cell r="E176">
            <v>629930.31648387096</v>
          </cell>
          <cell r="F176">
            <v>6433.6189999999997</v>
          </cell>
          <cell r="G176">
            <v>593890.48387096776</v>
          </cell>
          <cell r="H176">
            <v>550303.41935483867</v>
          </cell>
          <cell r="I176">
            <v>548957.76135483861</v>
          </cell>
          <cell r="J176">
            <v>1345.6579999999999</v>
          </cell>
          <cell r="K176">
            <v>1345.6579999999999</v>
          </cell>
          <cell r="L176">
            <v>0</v>
          </cell>
          <cell r="M176">
            <v>43587.06451612903</v>
          </cell>
          <cell r="N176">
            <v>334946.77419354842</v>
          </cell>
          <cell r="O176">
            <v>1380304.154877654</v>
          </cell>
          <cell r="P176">
            <v>2150214.4774582991</v>
          </cell>
          <cell r="Q176">
            <v>1214232.283909912</v>
          </cell>
          <cell r="R176">
            <v>1207798.664909912</v>
          </cell>
          <cell r="S176">
            <v>1808122.767780879</v>
          </cell>
          <cell r="T176">
            <v>1074950.6129032257</v>
          </cell>
          <cell r="U176">
            <v>1041516.0322580645</v>
          </cell>
          <cell r="V176">
            <v>105461.64516129032</v>
          </cell>
          <cell r="W176">
            <v>225622.25806451612</v>
          </cell>
          <cell r="X176">
            <v>78208.096774193546</v>
          </cell>
          <cell r="Y176">
            <v>70141.129032258061</v>
          </cell>
          <cell r="Z176">
            <v>281458.67741935485</v>
          </cell>
          <cell r="AA176">
            <v>235107.77419354839</v>
          </cell>
          <cell r="AB176">
            <v>45516.451612903227</v>
          </cell>
          <cell r="AC176">
            <v>33434.580645161288</v>
          </cell>
          <cell r="AD176">
            <v>29020.774193548386</v>
          </cell>
          <cell r="AE176">
            <v>23180.516129032258</v>
          </cell>
          <cell r="AF176">
            <v>17009.709677419356</v>
          </cell>
          <cell r="AG176">
            <v>6170.8064516129016</v>
          </cell>
          <cell r="AH176">
            <v>5840.2580645161288</v>
          </cell>
          <cell r="AI176">
            <v>13374.129032258064</v>
          </cell>
          <cell r="AJ176">
            <v>13331.516129032258</v>
          </cell>
          <cell r="AK176">
            <v>10811.161290322581</v>
          </cell>
          <cell r="AL176">
            <v>520.64516129032256</v>
          </cell>
          <cell r="AM176">
            <v>1999.7096774193537</v>
          </cell>
          <cell r="AN176">
            <v>42.612903225806448</v>
          </cell>
          <cell r="AO176">
            <v>850827.11936212808</v>
          </cell>
          <cell r="AP176">
            <v>644906.12261958863</v>
          </cell>
          <cell r="AQ176">
            <v>577868.34842604026</v>
          </cell>
          <cell r="AR176">
            <v>67037.774193548394</v>
          </cell>
          <cell r="AS176">
            <v>205920.96448447483</v>
          </cell>
          <cell r="AT176">
            <v>79617.50234821059</v>
          </cell>
          <cell r="AU176">
            <v>79617.50234821059</v>
          </cell>
          <cell r="AV176">
            <v>46323.480857928706</v>
          </cell>
          <cell r="AW176">
            <v>33294.021490281884</v>
          </cell>
          <cell r="AX176" t="e">
            <v>#N/A</v>
          </cell>
          <cell r="AY176" t="e">
            <v>#N/A</v>
          </cell>
          <cell r="AZ176" t="e">
            <v>#N/A</v>
          </cell>
          <cell r="BA176" t="e">
            <v>#N/A</v>
          </cell>
          <cell r="BB176">
            <v>47931.804557518204</v>
          </cell>
        </row>
        <row r="177">
          <cell r="A177">
            <v>42978</v>
          </cell>
          <cell r="B177">
            <v>1570079.7419354836</v>
          </cell>
          <cell r="C177">
            <v>1226828.580645161</v>
          </cell>
          <cell r="D177">
            <v>630546.06451612909</v>
          </cell>
          <cell r="E177">
            <v>623867.7485161291</v>
          </cell>
          <cell r="F177">
            <v>6678.3160000000007</v>
          </cell>
          <cell r="G177">
            <v>596282.51612903236</v>
          </cell>
          <cell r="H177">
            <v>552613.19354838715</v>
          </cell>
          <cell r="I177">
            <v>551226.53654838714</v>
          </cell>
          <cell r="J177">
            <v>1386.6569999999999</v>
          </cell>
          <cell r="K177">
            <v>1386.6569999999999</v>
          </cell>
          <cell r="L177">
            <v>0</v>
          </cell>
          <cell r="M177">
            <v>43669.322580645159</v>
          </cell>
          <cell r="N177">
            <v>343251.16129032261</v>
          </cell>
          <cell r="O177">
            <v>1395566.9088604441</v>
          </cell>
          <cell r="P177">
            <v>2164966.3604733469</v>
          </cell>
          <cell r="Q177">
            <v>1219053.4249894761</v>
          </cell>
          <cell r="R177">
            <v>1212375.108989476</v>
          </cell>
          <cell r="S177">
            <v>1815335.9411185081</v>
          </cell>
          <cell r="T177">
            <v>1107577.5806451612</v>
          </cell>
          <cell r="U177">
            <v>1075155.7741935484</v>
          </cell>
          <cell r="V177">
            <v>107607.16129032258</v>
          </cell>
          <cell r="W177">
            <v>235096.48387096773</v>
          </cell>
          <cell r="X177">
            <v>84339.741935483864</v>
          </cell>
          <cell r="Y177">
            <v>73463.709677419349</v>
          </cell>
          <cell r="Z177">
            <v>292189.12903225806</v>
          </cell>
          <cell r="AA177">
            <v>236631.83870967742</v>
          </cell>
          <cell r="AB177">
            <v>45827.709677419356</v>
          </cell>
          <cell r="AC177">
            <v>32421.806451612902</v>
          </cell>
          <cell r="AD177">
            <v>31074.225806451614</v>
          </cell>
          <cell r="AE177">
            <v>23937.354838709678</v>
          </cell>
          <cell r="AF177">
            <v>17549.483870967742</v>
          </cell>
          <cell r="AG177">
            <v>6387.8709677419356</v>
          </cell>
          <cell r="AH177">
            <v>7136.8709677419356</v>
          </cell>
          <cell r="AI177">
            <v>13960.032258064517</v>
          </cell>
          <cell r="AJ177">
            <v>13915.161290322581</v>
          </cell>
          <cell r="AK177">
            <v>11205.387096774193</v>
          </cell>
          <cell r="AL177">
            <v>588.70967741935488</v>
          </cell>
          <cell r="AM177">
            <v>2121.0645161290331</v>
          </cell>
          <cell r="AN177">
            <v>44.87096774193548</v>
          </cell>
          <cell r="AO177">
            <v>858888.35365288553</v>
          </cell>
          <cell r="AP177">
            <v>652200.74757012178</v>
          </cell>
          <cell r="AQ177">
            <v>588507.36047334748</v>
          </cell>
          <cell r="AR177">
            <v>63693.387096774197</v>
          </cell>
          <cell r="AS177">
            <v>206687.60608276413</v>
          </cell>
          <cell r="AT177">
            <v>55732.913943995569</v>
          </cell>
          <cell r="AU177">
            <v>55732.913943995569</v>
          </cell>
          <cell r="AV177">
            <v>42440.096825907247</v>
          </cell>
          <cell r="AW177">
            <v>13292.817118088324</v>
          </cell>
          <cell r="AX177" t="e">
            <v>#N/A</v>
          </cell>
          <cell r="AY177" t="e">
            <v>#N/A</v>
          </cell>
          <cell r="AZ177" t="e">
            <v>#N/A</v>
          </cell>
          <cell r="BA177" t="e">
            <v>#N/A</v>
          </cell>
          <cell r="BB177">
            <v>48353.396618360515</v>
          </cell>
        </row>
        <row r="178">
          <cell r="A178">
            <v>43008</v>
          </cell>
          <cell r="B178">
            <v>1583742.8333333335</v>
          </cell>
          <cell r="C178">
            <v>1240469.2</v>
          </cell>
          <cell r="D178">
            <v>638818.6</v>
          </cell>
          <cell r="E178">
            <v>632314.62199999997</v>
          </cell>
          <cell r="F178">
            <v>6503.9780000000001</v>
          </cell>
          <cell r="G178">
            <v>601650.60000000009</v>
          </cell>
          <cell r="H178">
            <v>557293.83333333337</v>
          </cell>
          <cell r="I178">
            <v>555976.90633333335</v>
          </cell>
          <cell r="J178">
            <v>1316.9269999999999</v>
          </cell>
          <cell r="K178">
            <v>1316.9269999999999</v>
          </cell>
          <cell r="L178">
            <v>0</v>
          </cell>
          <cell r="M178">
            <v>44356.76666666667</v>
          </cell>
          <cell r="N178">
            <v>343273.63333333342</v>
          </cell>
          <cell r="O178">
            <v>1416783.0611017181</v>
          </cell>
          <cell r="P178">
            <v>2189316.6277683852</v>
          </cell>
          <cell r="Q178">
            <v>1235234.627768385</v>
          </cell>
          <cell r="R178">
            <v>1228730.6497683851</v>
          </cell>
          <cell r="S178">
            <v>1836885.2277683851</v>
          </cell>
          <cell r="T178">
            <v>1155958.3333333333</v>
          </cell>
          <cell r="U178">
            <v>1124973.2</v>
          </cell>
          <cell r="V178">
            <v>110966.43333333333</v>
          </cell>
          <cell r="W178">
            <v>247204.86666666667</v>
          </cell>
          <cell r="X178">
            <v>92277.166666666672</v>
          </cell>
          <cell r="Y178">
            <v>77764.233333333337</v>
          </cell>
          <cell r="Z178">
            <v>305038.8</v>
          </cell>
          <cell r="AA178">
            <v>246380.3</v>
          </cell>
          <cell r="AB178">
            <v>45341.4</v>
          </cell>
          <cell r="AC178">
            <v>30985.133333333335</v>
          </cell>
          <cell r="AD178">
            <v>31612.733333333334</v>
          </cell>
          <cell r="AE178">
            <v>24277.7</v>
          </cell>
          <cell r="AF178">
            <v>17857.533333333333</v>
          </cell>
          <cell r="AG178">
            <v>6420.1666666666679</v>
          </cell>
          <cell r="AH178">
            <v>7335.0333333333338</v>
          </cell>
          <cell r="AI178">
            <v>14185.7</v>
          </cell>
          <cell r="AJ178">
            <v>14118.466666666667</v>
          </cell>
          <cell r="AK178">
            <v>11312.666666666666</v>
          </cell>
          <cell r="AL178">
            <v>567.63333333333333</v>
          </cell>
          <cell r="AM178">
            <v>2238.1666666666679</v>
          </cell>
          <cell r="AN178">
            <v>67.233333333333334</v>
          </cell>
          <cell r="AO178">
            <v>872282.35932867893</v>
          </cell>
          <cell r="AP178">
            <v>660029.06110171834</v>
          </cell>
          <cell r="AQ178">
            <v>596416.02776838501</v>
          </cell>
          <cell r="AR178">
            <v>63613.033333333333</v>
          </cell>
          <cell r="AS178">
            <v>212253.29822696018</v>
          </cell>
          <cell r="AT178">
            <v>45252.92409742676</v>
          </cell>
          <cell r="AU178">
            <v>45252.92409742676</v>
          </cell>
          <cell r="AV178">
            <v>39113.832370147858</v>
          </cell>
          <cell r="AW178">
            <v>6139.0917272789047</v>
          </cell>
          <cell r="AX178" t="e">
            <v>#N/A</v>
          </cell>
          <cell r="AY178" t="e">
            <v>#N/A</v>
          </cell>
          <cell r="AZ178" t="e">
            <v>#N/A</v>
          </cell>
          <cell r="BA178" t="e">
            <v>#N/A</v>
          </cell>
          <cell r="BB178">
            <v>50837.212541227644</v>
          </cell>
        </row>
        <row r="179">
          <cell r="A179">
            <v>43039</v>
          </cell>
          <cell r="B179">
            <v>1590861.8064516124</v>
          </cell>
          <cell r="C179">
            <v>1262058.7741935479</v>
          </cell>
          <cell r="D179">
            <v>650526.80645161285</v>
          </cell>
          <cell r="E179">
            <v>644861.40645161283</v>
          </cell>
          <cell r="F179">
            <v>5665.4</v>
          </cell>
          <cell r="G179">
            <v>611531.9677419354</v>
          </cell>
          <cell r="H179">
            <v>565533.16129032255</v>
          </cell>
          <cell r="I179">
            <v>564400.91929032258</v>
          </cell>
          <cell r="J179">
            <v>1132.242</v>
          </cell>
          <cell r="K179">
            <v>1132.242</v>
          </cell>
          <cell r="L179">
            <v>0</v>
          </cell>
          <cell r="M179">
            <v>45998.806451612902</v>
          </cell>
          <cell r="N179">
            <v>328803.03225806449</v>
          </cell>
          <cell r="O179">
            <v>1425888.8543296461</v>
          </cell>
          <cell r="P179">
            <v>2216724.176910291</v>
          </cell>
          <cell r="Q179">
            <v>1261017.467232872</v>
          </cell>
          <cell r="R179">
            <v>1255352.0672328721</v>
          </cell>
          <cell r="S179">
            <v>1872549.434974808</v>
          </cell>
          <cell r="T179">
            <v>1205374.2580645161</v>
          </cell>
          <cell r="U179">
            <v>1175708.3870967743</v>
          </cell>
          <cell r="V179">
            <v>118735.87096774194</v>
          </cell>
          <cell r="W179">
            <v>256865.03225806452</v>
          </cell>
          <cell r="X179">
            <v>101506.09677419355</v>
          </cell>
          <cell r="Y179">
            <v>81377.161290322576</v>
          </cell>
          <cell r="Z179">
            <v>319821.45161290321</v>
          </cell>
          <cell r="AA179">
            <v>251421.80645161291</v>
          </cell>
          <cell r="AB179">
            <v>45980.967741935485</v>
          </cell>
          <cell r="AC179">
            <v>29665.870967741936</v>
          </cell>
          <cell r="AD179">
            <v>28987.451612903227</v>
          </cell>
          <cell r="AE179">
            <v>24529.612903225807</v>
          </cell>
          <cell r="AF179">
            <v>17948.709677419356</v>
          </cell>
          <cell r="AG179">
            <v>6580.9032258064508</v>
          </cell>
          <cell r="AH179">
            <v>4457.8387096774195</v>
          </cell>
          <cell r="AI179">
            <v>14453.354838709678</v>
          </cell>
          <cell r="AJ179">
            <v>14385.483870967742</v>
          </cell>
          <cell r="AK179">
            <v>11564.483870967742</v>
          </cell>
          <cell r="AL179">
            <v>547.87096774193549</v>
          </cell>
          <cell r="AM179">
            <v>2273.1290322580644</v>
          </cell>
          <cell r="AN179">
            <v>67.870967741935488</v>
          </cell>
          <cell r="AO179">
            <v>887850.16144052916</v>
          </cell>
          <cell r="AP179">
            <v>675524.30594254856</v>
          </cell>
          <cell r="AQ179">
            <v>610490.66078125814</v>
          </cell>
          <cell r="AR179">
            <v>65033.645161290326</v>
          </cell>
          <cell r="AS179">
            <v>212325.85549798034</v>
          </cell>
          <cell r="AT179">
            <v>66637.05562759201</v>
          </cell>
          <cell r="AU179">
            <v>66637.05562759201</v>
          </cell>
          <cell r="AV179">
            <v>38311.06431143509</v>
          </cell>
          <cell r="AW179">
            <v>28325.991316156924</v>
          </cell>
          <cell r="AX179" t="e">
            <v>#N/A</v>
          </cell>
          <cell r="AY179" t="e">
            <v>#N/A</v>
          </cell>
          <cell r="AZ179" t="e">
            <v>#N/A</v>
          </cell>
          <cell r="BA179" t="e">
            <v>#N/A</v>
          </cell>
          <cell r="BB179">
            <v>51692.315374689824</v>
          </cell>
        </row>
        <row r="180">
          <cell r="A180">
            <v>43069</v>
          </cell>
          <cell r="B180">
            <v>1633244.2666666666</v>
          </cell>
          <cell r="C180">
            <v>1293686.2</v>
          </cell>
          <cell r="D180">
            <v>667525.53333333333</v>
          </cell>
          <cell r="E180">
            <v>660609.28233333328</v>
          </cell>
          <cell r="F180">
            <v>6916.2510000000002</v>
          </cell>
          <cell r="G180">
            <v>626160.66666666663</v>
          </cell>
          <cell r="H180">
            <v>577872.03333333333</v>
          </cell>
          <cell r="I180">
            <v>576715.60333333327</v>
          </cell>
          <cell r="J180">
            <v>1156.43</v>
          </cell>
          <cell r="K180">
            <v>1156.43</v>
          </cell>
          <cell r="L180">
            <v>0</v>
          </cell>
          <cell r="M180">
            <v>48288.633333333331</v>
          </cell>
          <cell r="N180">
            <v>339558.06666666671</v>
          </cell>
          <cell r="O180">
            <v>1452820.997905561</v>
          </cell>
          <cell r="P180">
            <v>2262876.797905562</v>
          </cell>
          <cell r="Q180">
            <v>1287751.2312388939</v>
          </cell>
          <cell r="R180">
            <v>1280834.980238894</v>
          </cell>
          <cell r="S180">
            <v>1913911.8979055609</v>
          </cell>
          <cell r="T180">
            <v>1259912.5666666667</v>
          </cell>
          <cell r="U180">
            <v>1231116.2</v>
          </cell>
          <cell r="V180">
            <v>125445.06666666667</v>
          </cell>
          <cell r="W180">
            <v>266175.96666666667</v>
          </cell>
          <cell r="X180">
            <v>111204.2</v>
          </cell>
          <cell r="Y180">
            <v>84316.066666666666</v>
          </cell>
          <cell r="Z180">
            <v>334640.5</v>
          </cell>
          <cell r="AA180">
            <v>262766.09999999998</v>
          </cell>
          <cell r="AB180">
            <v>46568.3</v>
          </cell>
          <cell r="AC180">
            <v>28796.366666666665</v>
          </cell>
          <cell r="AD180">
            <v>29562.266666666666</v>
          </cell>
          <cell r="AE180">
            <v>24944.533333333333</v>
          </cell>
          <cell r="AF180">
            <v>18361.8</v>
          </cell>
          <cell r="AG180">
            <v>6582.7333333333336</v>
          </cell>
          <cell r="AH180">
            <v>4617.7333333333336</v>
          </cell>
          <cell r="AI180">
            <v>14620.333333333332</v>
          </cell>
          <cell r="AJ180">
            <v>14550.4</v>
          </cell>
          <cell r="AK180">
            <v>11669.633333333333</v>
          </cell>
          <cell r="AL180">
            <v>565.13333333333333</v>
          </cell>
          <cell r="AM180">
            <v>2315.6333333333332</v>
          </cell>
          <cell r="AN180">
            <v>69.933333333333337</v>
          </cell>
          <cell r="AO180">
            <v>906482.75847203063</v>
          </cell>
          <cell r="AP180">
            <v>688919.23123889486</v>
          </cell>
          <cell r="AQ180">
            <v>620225.69790556154</v>
          </cell>
          <cell r="AR180">
            <v>68693.53333333334</v>
          </cell>
          <cell r="AS180">
            <v>217563.52723313562</v>
          </cell>
          <cell r="AT180">
            <v>73259.846784229696</v>
          </cell>
          <cell r="AU180">
            <v>73259.846784229696</v>
          </cell>
          <cell r="AV180">
            <v>42690.209181708211</v>
          </cell>
          <cell r="AW180">
            <v>30569.637602521485</v>
          </cell>
          <cell r="AX180" t="e">
            <v>#N/A</v>
          </cell>
          <cell r="AY180" t="e">
            <v>#N/A</v>
          </cell>
          <cell r="AZ180" t="e">
            <v>#N/A</v>
          </cell>
          <cell r="BA180" t="e">
            <v>#N/A</v>
          </cell>
          <cell r="BB180">
            <v>53992.44803269043</v>
          </cell>
        </row>
        <row r="181">
          <cell r="A181">
            <v>43100</v>
          </cell>
          <cell r="B181">
            <v>1746325.2903225808</v>
          </cell>
          <cell r="C181">
            <v>1377905.935483871</v>
          </cell>
          <cell r="D181">
            <v>735488.09677419357</v>
          </cell>
          <cell r="E181">
            <v>726942.39677419362</v>
          </cell>
          <cell r="F181">
            <v>8545.7000000000007</v>
          </cell>
          <cell r="G181">
            <v>642417.83870967745</v>
          </cell>
          <cell r="H181">
            <v>589844.48387096776</v>
          </cell>
          <cell r="I181">
            <v>587941.68187096773</v>
          </cell>
          <cell r="J181">
            <v>1902.8019999999999</v>
          </cell>
          <cell r="K181">
            <v>1902.8019999999999</v>
          </cell>
          <cell r="L181">
            <v>0</v>
          </cell>
          <cell r="M181">
            <v>52573.354838709667</v>
          </cell>
          <cell r="N181">
            <v>368419.3548387097</v>
          </cell>
          <cell r="O181">
            <v>1604513.8909441091</v>
          </cell>
          <cell r="P181">
            <v>2416996.7941699158</v>
          </cell>
          <cell r="Q181">
            <v>1394140.8586860441</v>
          </cell>
          <cell r="R181">
            <v>1385595.1586860442</v>
          </cell>
          <cell r="S181">
            <v>2036558.6973957219</v>
          </cell>
          <cell r="T181">
            <v>1321457.935483871</v>
          </cell>
          <cell r="U181">
            <v>1293524.4516129033</v>
          </cell>
          <cell r="V181">
            <v>130475.25806451614</v>
          </cell>
          <cell r="W181">
            <v>278051.87096774194</v>
          </cell>
          <cell r="X181">
            <v>122761.93548387097</v>
          </cell>
          <cell r="Y181">
            <v>87097.677419354834</v>
          </cell>
          <cell r="Z181">
            <v>347637.87096774194</v>
          </cell>
          <cell r="AA181">
            <v>277787.25806451612</v>
          </cell>
          <cell r="AB181">
            <v>49712.580645161288</v>
          </cell>
          <cell r="AC181">
            <v>27933.483870967742</v>
          </cell>
          <cell r="AD181">
            <v>30535.870967741932</v>
          </cell>
          <cell r="AE181">
            <v>25688.677419354837</v>
          </cell>
          <cell r="AF181">
            <v>19114.93548387097</v>
          </cell>
          <cell r="AG181">
            <v>6573.7419354838676</v>
          </cell>
          <cell r="AH181">
            <v>4847.1935483870966</v>
          </cell>
          <cell r="AI181">
            <v>14845.967741935485</v>
          </cell>
          <cell r="AJ181">
            <v>14779.870967741936</v>
          </cell>
          <cell r="AK181">
            <v>11871.903225806451</v>
          </cell>
          <cell r="AL181">
            <v>551.74193548387098</v>
          </cell>
          <cell r="AM181">
            <v>2356.2258064516136</v>
          </cell>
          <cell r="AN181">
            <v>66.096774193548384</v>
          </cell>
          <cell r="AO181">
            <v>982659.55772185314</v>
          </cell>
          <cell r="AP181">
            <v>741723.98771830217</v>
          </cell>
          <cell r="AQ181">
            <v>658652.76191185042</v>
          </cell>
          <cell r="AR181">
            <v>83071.225806451606</v>
          </cell>
          <cell r="AS181">
            <v>240935.57000355053</v>
          </cell>
          <cell r="AT181">
            <v>63989.108669359397</v>
          </cell>
          <cell r="AU181">
            <v>63989.108669359397</v>
          </cell>
          <cell r="AV181">
            <v>44654.420443832722</v>
          </cell>
          <cell r="AW181">
            <v>19334.688225526672</v>
          </cell>
          <cell r="AX181" t="e">
            <v>#N/A</v>
          </cell>
          <cell r="AY181" t="e">
            <v>#N/A</v>
          </cell>
          <cell r="AZ181" t="e">
            <v>#N/A</v>
          </cell>
          <cell r="BA181" t="e">
            <v>#N/A</v>
          </cell>
          <cell r="BB181">
            <v>55581.860948928632</v>
          </cell>
        </row>
        <row r="182">
          <cell r="A182">
            <v>43131</v>
          </cell>
          <cell r="B182">
            <v>1843422.2580645166</v>
          </cell>
          <cell r="C182">
            <v>1402152.2903225811</v>
          </cell>
          <cell r="D182">
            <v>728221.38709677418</v>
          </cell>
          <cell r="E182">
            <v>718063.95909677423</v>
          </cell>
          <cell r="F182">
            <v>10157.428</v>
          </cell>
          <cell r="G182">
            <v>673930.90322580643</v>
          </cell>
          <cell r="H182">
            <v>625156.41935483867</v>
          </cell>
          <cell r="I182">
            <v>621161.88635483861</v>
          </cell>
          <cell r="J182">
            <v>3994.5329999999999</v>
          </cell>
          <cell r="K182">
            <v>3993.1790000000001</v>
          </cell>
          <cell r="L182">
            <v>1.3540000000000001</v>
          </cell>
          <cell r="M182">
            <v>48774.483870967742</v>
          </cell>
          <cell r="N182">
            <v>441269.96774193551</v>
          </cell>
          <cell r="O182">
            <v>1671370.2477984349</v>
          </cell>
          <cell r="P182">
            <v>2546146.151024241</v>
          </cell>
          <cell r="Q182">
            <v>1416893.9252177901</v>
          </cell>
          <cell r="R182">
            <v>1406736.49721779</v>
          </cell>
          <cell r="S182">
            <v>2090824.8284435959</v>
          </cell>
          <cell r="T182">
            <v>1361287.8387096773</v>
          </cell>
          <cell r="U182">
            <v>1334146.5483870967</v>
          </cell>
          <cell r="V182">
            <v>132239.70967741936</v>
          </cell>
          <cell r="W182">
            <v>281348.06451612903</v>
          </cell>
          <cell r="X182">
            <v>134884.35483870967</v>
          </cell>
          <cell r="Y182">
            <v>89518.774193548394</v>
          </cell>
          <cell r="Z182">
            <v>357805.74193548388</v>
          </cell>
          <cell r="AA182">
            <v>286641.32258064515</v>
          </cell>
          <cell r="AB182">
            <v>51708.580645161288</v>
          </cell>
          <cell r="AC182">
            <v>27141.290322580644</v>
          </cell>
          <cell r="AD182">
            <v>32922.290322580644</v>
          </cell>
          <cell r="AE182">
            <v>25814.064516129034</v>
          </cell>
          <cell r="AF182">
            <v>19124.387096774193</v>
          </cell>
          <cell r="AG182">
            <v>6689.6774193548408</v>
          </cell>
          <cell r="AH182">
            <v>7108.2258064516127</v>
          </cell>
          <cell r="AI182">
            <v>15391.677419354839</v>
          </cell>
          <cell r="AJ182">
            <v>15356.322580645161</v>
          </cell>
          <cell r="AK182">
            <v>12181</v>
          </cell>
          <cell r="AL182">
            <v>635.51612903225805</v>
          </cell>
          <cell r="AM182">
            <v>2539.8064516129029</v>
          </cell>
          <cell r="AN182">
            <v>35.354838709677416</v>
          </cell>
          <cell r="AO182">
            <v>1026680.129791318</v>
          </cell>
          <cell r="AP182">
            <v>780542.63489520864</v>
          </cell>
          <cell r="AQ182">
            <v>688672.53812101495</v>
          </cell>
          <cell r="AR182">
            <v>91870.096774193546</v>
          </cell>
          <cell r="AS182">
            <v>246137.4948961089</v>
          </cell>
          <cell r="AT182">
            <v>74424.214444536454</v>
          </cell>
          <cell r="AU182">
            <v>33377.682186471939</v>
          </cell>
          <cell r="AV182">
            <v>10902.92085943024</v>
          </cell>
          <cell r="AW182">
            <v>22474.761327041699</v>
          </cell>
          <cell r="AX182">
            <v>41046.532258064515</v>
          </cell>
          <cell r="AY182">
            <v>41046.532258064515</v>
          </cell>
          <cell r="AZ182" t="e">
            <v>#N/A</v>
          </cell>
          <cell r="BA182" t="e">
            <v>#N/A</v>
          </cell>
          <cell r="BB182">
            <v>60625.765265941416</v>
          </cell>
        </row>
        <row r="183">
          <cell r="A183">
            <v>43159</v>
          </cell>
          <cell r="B183">
            <v>1969981.392857143</v>
          </cell>
          <cell r="C183">
            <v>1415909.642857143</v>
          </cell>
          <cell r="D183">
            <v>724730.35714285716</v>
          </cell>
          <cell r="E183">
            <v>715623.69214285712</v>
          </cell>
          <cell r="F183">
            <v>9106.6650000000009</v>
          </cell>
          <cell r="G183">
            <v>691179.28571428568</v>
          </cell>
          <cell r="H183">
            <v>636333.28571428568</v>
          </cell>
          <cell r="I183">
            <v>629539.09771428572</v>
          </cell>
          <cell r="J183">
            <v>6794.1880000000001</v>
          </cell>
          <cell r="K183">
            <v>6792.8249999999998</v>
          </cell>
          <cell r="L183">
            <v>1.363</v>
          </cell>
          <cell r="M183">
            <v>54846</v>
          </cell>
          <cell r="N183">
            <v>554071.75</v>
          </cell>
          <cell r="O183">
            <v>1625844.638116502</v>
          </cell>
          <cell r="P183">
            <v>2661547.5309736459</v>
          </cell>
          <cell r="Q183">
            <v>1403772.209545074</v>
          </cell>
          <cell r="R183">
            <v>1394665.544545074</v>
          </cell>
          <cell r="S183">
            <v>2094951.495259359</v>
          </cell>
          <cell r="T183">
            <v>1392822.1071428573</v>
          </cell>
          <cell r="U183">
            <v>1365589.2142857143</v>
          </cell>
          <cell r="V183">
            <v>138998.96428571429</v>
          </cell>
          <cell r="W183">
            <v>275940.78571428574</v>
          </cell>
          <cell r="X183">
            <v>145156.85714285713</v>
          </cell>
          <cell r="Y183">
            <v>91636.75</v>
          </cell>
          <cell r="Z183">
            <v>368664.71428571426</v>
          </cell>
          <cell r="AA183">
            <v>295056.53571428574</v>
          </cell>
          <cell r="AB183">
            <v>50134.607142857145</v>
          </cell>
          <cell r="AC183">
            <v>27232.892857142859</v>
          </cell>
          <cell r="AD183">
            <v>31257</v>
          </cell>
          <cell r="AE183">
            <v>25527.464285714286</v>
          </cell>
          <cell r="AF183">
            <v>19013.285714285714</v>
          </cell>
          <cell r="AG183">
            <v>6514.1785714285725</v>
          </cell>
          <cell r="AH183">
            <v>5729.5357142857147</v>
          </cell>
          <cell r="AI183">
            <v>15921</v>
          </cell>
          <cell r="AJ183">
            <v>15888.571428571429</v>
          </cell>
          <cell r="AK183">
            <v>12606.5</v>
          </cell>
          <cell r="AL183">
            <v>752.10714285714289</v>
          </cell>
          <cell r="AM183">
            <v>2529.9642857142862</v>
          </cell>
          <cell r="AN183">
            <v>32.428571428571431</v>
          </cell>
          <cell r="AO183">
            <v>1028710.432165513</v>
          </cell>
          <cell r="AP183">
            <v>772941.03097364551</v>
          </cell>
          <cell r="AQ183">
            <v>679041.85240221675</v>
          </cell>
          <cell r="AR183">
            <v>93899.178571428565</v>
          </cell>
          <cell r="AS183">
            <v>255769.40119186713</v>
          </cell>
          <cell r="AT183">
            <v>107397.96117175701</v>
          </cell>
          <cell r="AU183">
            <v>16714.496886042714</v>
          </cell>
          <cell r="AV183">
            <v>9991.5157387926029</v>
          </cell>
          <cell r="AW183">
            <v>6722.9811472501124</v>
          </cell>
          <cell r="AX183">
            <v>90683.46428571429</v>
          </cell>
          <cell r="AY183">
            <v>90683.46428571429</v>
          </cell>
          <cell r="AZ183" t="e">
            <v>#N/A</v>
          </cell>
          <cell r="BA183" t="e">
            <v>#N/A</v>
          </cell>
          <cell r="BB183">
            <v>62300.214503607342</v>
          </cell>
        </row>
        <row r="184">
          <cell r="A184">
            <v>43190</v>
          </cell>
          <cell r="B184">
            <v>2029724.0967741935</v>
          </cell>
          <cell r="C184">
            <v>1435741.2580645159</v>
          </cell>
          <cell r="D184">
            <v>720176.06451612909</v>
          </cell>
          <cell r="E184">
            <v>710917.4715161291</v>
          </cell>
          <cell r="F184">
            <v>9258.5929999999989</v>
          </cell>
          <cell r="G184">
            <v>715565.19354838715</v>
          </cell>
          <cell r="H184">
            <v>664578.74193548388</v>
          </cell>
          <cell r="I184">
            <v>656942.15893548389</v>
          </cell>
          <cell r="J184">
            <v>7636.5829999999996</v>
          </cell>
          <cell r="K184">
            <v>7634.9539999999997</v>
          </cell>
          <cell r="L184">
            <v>1.629</v>
          </cell>
          <cell r="M184">
            <v>50986.451612903227</v>
          </cell>
          <cell r="N184">
            <v>593982.83870967745</v>
          </cell>
          <cell r="O184">
            <v>1614610.9985743039</v>
          </cell>
          <cell r="P184">
            <v>2718513.805025917</v>
          </cell>
          <cell r="Q184">
            <v>1391088.5792194649</v>
          </cell>
          <cell r="R184">
            <v>1381829.9862194648</v>
          </cell>
          <cell r="S184">
            <v>2106653.772767853</v>
          </cell>
          <cell r="T184">
            <v>1429336.1290322579</v>
          </cell>
          <cell r="U184">
            <v>1402199.3548387096</v>
          </cell>
          <cell r="V184">
            <v>144075.4193548387</v>
          </cell>
          <cell r="W184">
            <v>278833.48387096776</v>
          </cell>
          <cell r="X184">
            <v>158044.64516129033</v>
          </cell>
          <cell r="Y184">
            <v>94108.709677419349</v>
          </cell>
          <cell r="Z184">
            <v>380770.48387096776</v>
          </cell>
          <cell r="AA184">
            <v>298172.51612903224</v>
          </cell>
          <cell r="AB184">
            <v>48194.096774193546</v>
          </cell>
          <cell r="AC184">
            <v>27136.774193548386</v>
          </cell>
          <cell r="AD184">
            <v>29776.225806451614</v>
          </cell>
          <cell r="AE184">
            <v>25886.483870967742</v>
          </cell>
          <cell r="AF184">
            <v>19242.709677419356</v>
          </cell>
          <cell r="AG184">
            <v>6643.7741935483864</v>
          </cell>
          <cell r="AH184">
            <v>3889.7419354838707</v>
          </cell>
          <cell r="AI184">
            <v>16061.225806451614</v>
          </cell>
          <cell r="AJ184">
            <v>16024.677419354839</v>
          </cell>
          <cell r="AK184">
            <v>12866.741935483871</v>
          </cell>
          <cell r="AL184">
            <v>599.61290322580646</v>
          </cell>
          <cell r="AM184">
            <v>2558.3225806451615</v>
          </cell>
          <cell r="AN184">
            <v>36.548387096774192</v>
          </cell>
          <cell r="AO184">
            <v>1022094.072302461</v>
          </cell>
          <cell r="AP184">
            <v>757584.86954204645</v>
          </cell>
          <cell r="AQ184">
            <v>670912.51470333675</v>
          </cell>
          <cell r="AR184">
            <v>86672.354838709682</v>
          </cell>
          <cell r="AS184">
            <v>264509.20276041515</v>
          </cell>
          <cell r="AT184">
            <v>151609.67820833105</v>
          </cell>
          <cell r="AU184">
            <v>23203.173144008459</v>
          </cell>
          <cell r="AV184">
            <v>16971.367552427393</v>
          </cell>
          <cell r="AW184">
            <v>6231.8055915810646</v>
          </cell>
          <cell r="AX184">
            <v>128406.50506432258</v>
          </cell>
          <cell r="AY184">
            <v>128406.50506432258</v>
          </cell>
          <cell r="AZ184" t="e">
            <v>#N/A</v>
          </cell>
          <cell r="BA184" t="e">
            <v>#N/A</v>
          </cell>
          <cell r="BB184">
            <v>61756.300086072973</v>
          </cell>
        </row>
        <row r="185">
          <cell r="A185">
            <v>43220</v>
          </cell>
          <cell r="B185">
            <v>2041035.9333333331</v>
          </cell>
          <cell r="C185">
            <v>1458707.2</v>
          </cell>
          <cell r="D185">
            <v>723137.73333333328</v>
          </cell>
          <cell r="E185">
            <v>714460.84333333327</v>
          </cell>
          <cell r="F185">
            <v>8676.89</v>
          </cell>
          <cell r="G185">
            <v>735569.46666666667</v>
          </cell>
          <cell r="H185">
            <v>679077.46666666667</v>
          </cell>
          <cell r="I185">
            <v>669333.76166666672</v>
          </cell>
          <cell r="J185">
            <v>9743.7049999999999</v>
          </cell>
          <cell r="K185">
            <v>9737.1579999999994</v>
          </cell>
          <cell r="L185">
            <v>6.5469999999999997</v>
          </cell>
          <cell r="M185">
            <v>56492</v>
          </cell>
          <cell r="N185">
            <v>582328.73333333328</v>
          </cell>
          <cell r="O185">
            <v>1621338.746275777</v>
          </cell>
          <cell r="P185">
            <v>2722765.5462757759</v>
          </cell>
          <cell r="Q185">
            <v>1383154.746275777</v>
          </cell>
          <cell r="R185">
            <v>1374477.8562757771</v>
          </cell>
          <cell r="S185">
            <v>2118724.2129424429</v>
          </cell>
          <cell r="T185">
            <v>1472487.6333333333</v>
          </cell>
          <cell r="U185">
            <v>1445539.4666666666</v>
          </cell>
          <cell r="V185">
            <v>151697.96666666667</v>
          </cell>
          <cell r="W185">
            <v>282437.96666666667</v>
          </cell>
          <cell r="X185">
            <v>170418.8</v>
          </cell>
          <cell r="Y185">
            <v>96484.96666666666</v>
          </cell>
          <cell r="Z185">
            <v>390935.8</v>
          </cell>
          <cell r="AA185">
            <v>303169.66666666669</v>
          </cell>
          <cell r="AB185">
            <v>50394.3</v>
          </cell>
          <cell r="AC185">
            <v>26948.166666666668</v>
          </cell>
          <cell r="AD185">
            <v>30247.266666666666</v>
          </cell>
          <cell r="AE185">
            <v>26193.1</v>
          </cell>
          <cell r="AF185">
            <v>19399.266666666666</v>
          </cell>
          <cell r="AG185">
            <v>6793.8333333333321</v>
          </cell>
          <cell r="AH185">
            <v>4054.1666666666665</v>
          </cell>
          <cell r="AI185">
            <v>16274.633333333333</v>
          </cell>
          <cell r="AJ185">
            <v>16241.4</v>
          </cell>
          <cell r="AK185">
            <v>13127.666666666666</v>
          </cell>
          <cell r="AL185">
            <v>559.36666666666667</v>
          </cell>
          <cell r="AM185">
            <v>2554.3666666666668</v>
          </cell>
          <cell r="AN185">
            <v>33.233333333333334</v>
          </cell>
          <cell r="AO185">
            <v>1019734.934404147</v>
          </cell>
          <cell r="AP185">
            <v>749305.87960910972</v>
          </cell>
          <cell r="AQ185">
            <v>660017.0129424429</v>
          </cell>
          <cell r="AR185">
            <v>89288.866666666669</v>
          </cell>
          <cell r="AS185">
            <v>270429.05479503766</v>
          </cell>
          <cell r="AT185">
            <v>146977.01565188071</v>
          </cell>
          <cell r="AU185">
            <v>21447.405657214025</v>
          </cell>
          <cell r="AV185">
            <v>16182.802923894538</v>
          </cell>
          <cell r="AW185">
            <v>5264.6027333194888</v>
          </cell>
          <cell r="AX185">
            <v>125529.60999466668</v>
          </cell>
          <cell r="AY185">
            <v>125529.60999466668</v>
          </cell>
          <cell r="AZ185" t="e">
            <v>#N/A</v>
          </cell>
          <cell r="BA185" t="e">
            <v>#N/A</v>
          </cell>
          <cell r="BB185">
            <v>60762.768450798823</v>
          </cell>
        </row>
        <row r="186">
          <cell r="A186">
            <v>43251</v>
          </cell>
          <cell r="B186">
            <v>2107947.0322580645</v>
          </cell>
          <cell r="C186">
            <v>1486648.6774193549</v>
          </cell>
          <cell r="D186">
            <v>726740.06451612909</v>
          </cell>
          <cell r="E186">
            <v>713730.52451612905</v>
          </cell>
          <cell r="F186">
            <v>13009.54</v>
          </cell>
          <cell r="G186">
            <v>759908.61290322582</v>
          </cell>
          <cell r="H186">
            <v>706147.87096774194</v>
          </cell>
          <cell r="I186">
            <v>694347.00996774191</v>
          </cell>
          <cell r="J186">
            <v>11800.861000000001</v>
          </cell>
          <cell r="K186">
            <v>11788.198</v>
          </cell>
          <cell r="L186">
            <v>12.663</v>
          </cell>
          <cell r="M186">
            <v>53760.741935483871</v>
          </cell>
          <cell r="N186">
            <v>621298.3548387097</v>
          </cell>
          <cell r="O186">
            <v>1671509.253834018</v>
          </cell>
          <cell r="P186">
            <v>2784562.286092083</v>
          </cell>
          <cell r="Q186">
            <v>1382170.5118985351</v>
          </cell>
          <cell r="R186">
            <v>1369160.971898535</v>
          </cell>
          <cell r="S186">
            <v>2142079.124801761</v>
          </cell>
          <cell r="T186">
            <v>1510273.2903225808</v>
          </cell>
          <cell r="U186">
            <v>1483590.1290322582</v>
          </cell>
          <cell r="V186">
            <v>159025.5806451613</v>
          </cell>
          <cell r="W186">
            <v>282463.90322580643</v>
          </cell>
          <cell r="X186">
            <v>183148.29032258064</v>
          </cell>
          <cell r="Y186">
            <v>98483.096774193546</v>
          </cell>
          <cell r="Z186">
            <v>401167.67741935485</v>
          </cell>
          <cell r="AA186">
            <v>307946.06451612903</v>
          </cell>
          <cell r="AB186">
            <v>51355.516129032258</v>
          </cell>
          <cell r="AC186">
            <v>26683.16129032258</v>
          </cell>
          <cell r="AD186">
            <v>30014.258064516129</v>
          </cell>
          <cell r="AE186">
            <v>26147.451612903227</v>
          </cell>
          <cell r="AF186">
            <v>19405.870967741936</v>
          </cell>
          <cell r="AG186">
            <v>6741.5806451612916</v>
          </cell>
          <cell r="AH186">
            <v>3866.8064516129034</v>
          </cell>
          <cell r="AI186">
            <v>16579.096774193549</v>
          </cell>
          <cell r="AJ186">
            <v>16549.903225806451</v>
          </cell>
          <cell r="AK186">
            <v>13404.870967741936</v>
          </cell>
          <cell r="AL186">
            <v>560.61290322580646</v>
          </cell>
          <cell r="AM186">
            <v>2584.4193548387088</v>
          </cell>
          <cell r="AN186">
            <v>29.193548387096776</v>
          </cell>
          <cell r="AO186">
            <v>1023680.057425658</v>
          </cell>
          <cell r="AP186">
            <v>740111.8989953089</v>
          </cell>
          <cell r="AQ186">
            <v>655430.44738240587</v>
          </cell>
          <cell r="AR186">
            <v>84681.451612903227</v>
          </cell>
          <cell r="AS186">
            <v>283568.15843034856</v>
          </cell>
          <cell r="AT186">
            <v>48756.069688368516</v>
          </cell>
          <cell r="AU186">
            <v>9040.6833429491653</v>
          </cell>
          <cell r="AV186">
            <v>6659.6692410692285</v>
          </cell>
          <cell r="AW186">
            <v>2381.0141018799368</v>
          </cell>
          <cell r="AX186">
            <v>39715.386345419349</v>
          </cell>
          <cell r="AY186">
            <v>39715.386345419349</v>
          </cell>
          <cell r="AZ186" t="e">
            <v>#N/A</v>
          </cell>
          <cell r="BA186" t="e">
            <v>#N/A</v>
          </cell>
          <cell r="BB186">
            <v>54008.853947588774</v>
          </cell>
        </row>
        <row r="187">
          <cell r="A187">
            <v>43281</v>
          </cell>
          <cell r="B187">
            <v>2140138.9666666668</v>
          </cell>
          <cell r="C187">
            <v>1514744.666666667</v>
          </cell>
          <cell r="D187">
            <v>751355.9</v>
          </cell>
          <cell r="E187">
            <v>734968.86499999999</v>
          </cell>
          <cell r="F187">
            <v>16387.035</v>
          </cell>
          <cell r="G187">
            <v>763388.76666666672</v>
          </cell>
          <cell r="H187">
            <v>708005.83333333337</v>
          </cell>
          <cell r="I187">
            <v>694482.13733333338</v>
          </cell>
          <cell r="J187">
            <v>13523.696</v>
          </cell>
          <cell r="K187">
            <v>13507.957</v>
          </cell>
          <cell r="L187">
            <v>15.739000000000001</v>
          </cell>
          <cell r="M187">
            <v>55382.933333333327</v>
          </cell>
          <cell r="N187">
            <v>625394.30000000005</v>
          </cell>
          <cell r="O187">
            <v>1776575.345385137</v>
          </cell>
          <cell r="P187">
            <v>2818310.7120518051</v>
          </cell>
          <cell r="Q187">
            <v>1409104.8453851379</v>
          </cell>
          <cell r="R187">
            <v>1392717.810385138</v>
          </cell>
          <cell r="S187">
            <v>2172493.6120518032</v>
          </cell>
          <cell r="T187">
            <v>1543059.6333333333</v>
          </cell>
          <cell r="U187">
            <v>1515632.6666666667</v>
          </cell>
          <cell r="V187">
            <v>161353.46666666667</v>
          </cell>
          <cell r="W187">
            <v>278817.56666666665</v>
          </cell>
          <cell r="X187">
            <v>192437.33333333334</v>
          </cell>
          <cell r="Y187">
            <v>99913.9</v>
          </cell>
          <cell r="Z187">
            <v>407585.1</v>
          </cell>
          <cell r="AA187">
            <v>324194.66666666669</v>
          </cell>
          <cell r="AB187">
            <v>51330.633333333331</v>
          </cell>
          <cell r="AC187">
            <v>27426.966666666667</v>
          </cell>
          <cell r="AD187">
            <v>30058.466666666667</v>
          </cell>
          <cell r="AE187">
            <v>26207.666666666668</v>
          </cell>
          <cell r="AF187">
            <v>19377.933333333334</v>
          </cell>
          <cell r="AG187">
            <v>6829.7333333333336</v>
          </cell>
          <cell r="AH187">
            <v>3850.8</v>
          </cell>
          <cell r="AI187">
            <v>16347.566666666666</v>
          </cell>
          <cell r="AJ187">
            <v>16310.133333333333</v>
          </cell>
          <cell r="AK187">
            <v>13281.666666666666</v>
          </cell>
          <cell r="AL187">
            <v>461.73333333333335</v>
          </cell>
          <cell r="AM187">
            <v>2566.7333333333336</v>
          </cell>
          <cell r="AN187">
            <v>37.43333333333333</v>
          </cell>
          <cell r="AO187">
            <v>1065530.067354552</v>
          </cell>
          <cell r="AP187">
            <v>744527.01205180411</v>
          </cell>
          <cell r="AQ187">
            <v>657748.94538513734</v>
          </cell>
          <cell r="AR187">
            <v>86778.066666666666</v>
          </cell>
          <cell r="AS187">
            <v>321003.05530274834</v>
          </cell>
          <cell r="AT187">
            <v>32394.811592313628</v>
          </cell>
          <cell r="AU187">
            <v>24460.221709446963</v>
          </cell>
          <cell r="AV187">
            <v>23714.087743283224</v>
          </cell>
          <cell r="AW187">
            <v>746.13396616374007</v>
          </cell>
          <cell r="AX187">
            <v>7934.5898828666659</v>
          </cell>
          <cell r="AY187">
            <v>7934.5898828666659</v>
          </cell>
          <cell r="AZ187" t="e">
            <v>#N/A</v>
          </cell>
          <cell r="BA187" t="e">
            <v>#N/A</v>
          </cell>
          <cell r="BB187">
            <v>53347.20128821073</v>
          </cell>
        </row>
        <row r="188">
          <cell r="A188">
            <v>43312</v>
          </cell>
          <cell r="B188">
            <v>2239232.9032258065</v>
          </cell>
          <cell r="C188">
            <v>1568541.8064516131</v>
          </cell>
          <cell r="D188">
            <v>790252.06451612909</v>
          </cell>
          <cell r="E188">
            <v>768838.55951612908</v>
          </cell>
          <cell r="F188">
            <v>21413.505000000001</v>
          </cell>
          <cell r="G188">
            <v>778289.74193548388</v>
          </cell>
          <cell r="H188">
            <v>723733.90322580643</v>
          </cell>
          <cell r="I188">
            <v>710398.94322580646</v>
          </cell>
          <cell r="J188">
            <v>13334.96</v>
          </cell>
          <cell r="K188">
            <v>13315.757</v>
          </cell>
          <cell r="L188">
            <v>19.202999999999999</v>
          </cell>
          <cell r="M188">
            <v>54555.838709677417</v>
          </cell>
          <cell r="N188">
            <v>670691.09677419357</v>
          </cell>
          <cell r="O188">
            <v>1774780.035701714</v>
          </cell>
          <cell r="P188">
            <v>2942412.1969920369</v>
          </cell>
          <cell r="Q188">
            <v>1472647.519572682</v>
          </cell>
          <cell r="R188">
            <v>1451234.0145726821</v>
          </cell>
          <cell r="S188">
            <v>2250937.2615081649</v>
          </cell>
          <cell r="T188">
            <v>1561982.7419354839</v>
          </cell>
          <cell r="U188">
            <v>1534319.9677419355</v>
          </cell>
          <cell r="V188">
            <v>169450.48387096773</v>
          </cell>
          <cell r="W188">
            <v>281447.51612903224</v>
          </cell>
          <cell r="X188">
            <v>197651.25806451612</v>
          </cell>
          <cell r="Y188">
            <v>100133.12903225806</v>
          </cell>
          <cell r="Z188">
            <v>409800.41935483873</v>
          </cell>
          <cell r="AA188">
            <v>322747.96774193546</v>
          </cell>
          <cell r="AB188">
            <v>53089.193548387098</v>
          </cell>
          <cell r="AC188">
            <v>27662.774193548386</v>
          </cell>
          <cell r="AD188">
            <v>31011.741935483871</v>
          </cell>
          <cell r="AE188">
            <v>27331.709677419356</v>
          </cell>
          <cell r="AF188">
            <v>20274.870967741936</v>
          </cell>
          <cell r="AG188">
            <v>7056.8387096774204</v>
          </cell>
          <cell r="AH188">
            <v>3680.0322580645161</v>
          </cell>
          <cell r="AI188">
            <v>16241.774193548386</v>
          </cell>
          <cell r="AJ188">
            <v>16201.516129032258</v>
          </cell>
          <cell r="AK188">
            <v>13179.193548387097</v>
          </cell>
          <cell r="AL188">
            <v>373.22580645161293</v>
          </cell>
          <cell r="AM188">
            <v>2649.0967741935483</v>
          </cell>
          <cell r="AN188">
            <v>40.258064516129032</v>
          </cell>
          <cell r="AO188">
            <v>1110739.982911231</v>
          </cell>
          <cell r="AP188">
            <v>772353.00344364939</v>
          </cell>
          <cell r="AQ188">
            <v>682395.45505655266</v>
          </cell>
          <cell r="AR188">
            <v>89957.548387096773</v>
          </cell>
          <cell r="AS188">
            <v>338386.97946758196</v>
          </cell>
          <cell r="AT188">
            <v>98760.597766523802</v>
          </cell>
          <cell r="AU188">
            <v>15987.635250394778</v>
          </cell>
          <cell r="AV188">
            <v>15361.710765593511</v>
          </cell>
          <cell r="AW188">
            <v>625.92448480126677</v>
          </cell>
          <cell r="AX188">
            <v>82772.962516129017</v>
          </cell>
          <cell r="AY188">
            <v>82772.962516129017</v>
          </cell>
          <cell r="AZ188" t="e">
            <v>#N/A</v>
          </cell>
          <cell r="BA188" t="e">
            <v>#N/A</v>
          </cell>
          <cell r="BB188">
            <v>60102.853612610343</v>
          </cell>
        </row>
        <row r="189">
          <cell r="A189">
            <v>43343</v>
          </cell>
          <cell r="B189">
            <v>2357373.1612903229</v>
          </cell>
          <cell r="C189">
            <v>1608060.548387097</v>
          </cell>
          <cell r="D189">
            <v>791862.67741935479</v>
          </cell>
          <cell r="E189">
            <v>750051.31441935478</v>
          </cell>
          <cell r="F189">
            <v>41811.362999999998</v>
          </cell>
          <cell r="G189">
            <v>816197.87096774194</v>
          </cell>
          <cell r="H189">
            <v>761274.48387096776</v>
          </cell>
          <cell r="I189">
            <v>749102.39187096781</v>
          </cell>
          <cell r="J189">
            <v>12172.092000000001</v>
          </cell>
          <cell r="K189">
            <v>12148.803</v>
          </cell>
          <cell r="L189">
            <v>23.289000000000001</v>
          </cell>
          <cell r="M189">
            <v>54923.387096774197</v>
          </cell>
          <cell r="N189">
            <v>749312.61290322582</v>
          </cell>
          <cell r="O189">
            <v>1759405.5329024191</v>
          </cell>
          <cell r="P189">
            <v>3044947.0490314499</v>
          </cell>
          <cell r="Q189">
            <v>1463738.661934677</v>
          </cell>
          <cell r="R189">
            <v>1421927.2989346772</v>
          </cell>
          <cell r="S189">
            <v>2279936.5329024191</v>
          </cell>
          <cell r="T189">
            <v>1573820.1290322582</v>
          </cell>
          <cell r="U189">
            <v>1546709.1612903227</v>
          </cell>
          <cell r="V189">
            <v>171579.09677419355</v>
          </cell>
          <cell r="W189">
            <v>277683.6451612903</v>
          </cell>
          <cell r="X189">
            <v>202076.93548387097</v>
          </cell>
          <cell r="Y189">
            <v>100392.77419354839</v>
          </cell>
          <cell r="Z189">
            <v>415595.38709677418</v>
          </cell>
          <cell r="AA189">
            <v>328035.32258064515</v>
          </cell>
          <cell r="AB189">
            <v>51346</v>
          </cell>
          <cell r="AC189">
            <v>27110.967741935485</v>
          </cell>
          <cell r="AD189">
            <v>31630.93548387097</v>
          </cell>
          <cell r="AE189">
            <v>27980.612903225807</v>
          </cell>
          <cell r="AF189">
            <v>20736.322580645163</v>
          </cell>
          <cell r="AG189">
            <v>7244.290322580644</v>
          </cell>
          <cell r="AH189">
            <v>3650.3225806451615</v>
          </cell>
          <cell r="AI189">
            <v>16444.387096774193</v>
          </cell>
          <cell r="AJ189">
            <v>16400.483870967742</v>
          </cell>
          <cell r="AK189">
            <v>13286.096774193549</v>
          </cell>
          <cell r="AL189">
            <v>412</v>
          </cell>
          <cell r="AM189">
            <v>2702.3870967741932</v>
          </cell>
          <cell r="AN189">
            <v>43.903225806451616</v>
          </cell>
          <cell r="AO189">
            <v>1197097.358746317</v>
          </cell>
          <cell r="AP189">
            <v>764114.79096693511</v>
          </cell>
          <cell r="AQ189">
            <v>671875.98451532202</v>
          </cell>
          <cell r="AR189">
            <v>92238.806451612909</v>
          </cell>
          <cell r="AS189">
            <v>432982.56777938164</v>
          </cell>
          <cell r="AT189">
            <v>210186.01768412587</v>
          </cell>
          <cell r="AU189">
            <v>6608.7976039645819</v>
          </cell>
          <cell r="AV189">
            <v>6504.8925768678255</v>
          </cell>
          <cell r="AW189">
            <v>103.90502709675594</v>
          </cell>
          <cell r="AX189">
            <v>203577.22008016129</v>
          </cell>
          <cell r="AY189">
            <v>203577.22008016129</v>
          </cell>
          <cell r="AZ189" t="e">
            <v>#N/A</v>
          </cell>
          <cell r="BA189" t="e">
            <v>#N/A</v>
          </cell>
          <cell r="BB189">
            <v>55909.901194671867</v>
          </cell>
        </row>
        <row r="190">
          <cell r="A190">
            <v>43373</v>
          </cell>
          <cell r="B190">
            <v>2416467.7333333334</v>
          </cell>
          <cell r="C190">
            <v>1649963.1</v>
          </cell>
          <cell r="D190">
            <v>813338.6</v>
          </cell>
          <cell r="E190">
            <v>760449.26199999999</v>
          </cell>
          <cell r="F190">
            <v>52889.338000000003</v>
          </cell>
          <cell r="G190">
            <v>836624.5</v>
          </cell>
          <cell r="H190">
            <v>781649.8</v>
          </cell>
          <cell r="I190">
            <v>768341.46700000006</v>
          </cell>
          <cell r="J190">
            <v>13308.333000000001</v>
          </cell>
          <cell r="K190">
            <v>13278.314</v>
          </cell>
          <cell r="L190">
            <v>30.018999999999998</v>
          </cell>
          <cell r="M190">
            <v>54974.7</v>
          </cell>
          <cell r="N190">
            <v>766504.6333333333</v>
          </cell>
          <cell r="O190">
            <v>1877613.3121519419</v>
          </cell>
          <cell r="P190">
            <v>3100414.3788186079</v>
          </cell>
          <cell r="Q190">
            <v>1472601.9788186089</v>
          </cell>
          <cell r="R190">
            <v>1419712.6408186089</v>
          </cell>
          <cell r="S190">
            <v>2309226.478818608</v>
          </cell>
          <cell r="T190">
            <v>1593807.4000000001</v>
          </cell>
          <cell r="U190">
            <v>1566882.0333333334</v>
          </cell>
          <cell r="V190">
            <v>173610.6</v>
          </cell>
          <cell r="W190">
            <v>274406.3</v>
          </cell>
          <cell r="X190">
            <v>205157.46666666667</v>
          </cell>
          <cell r="Y190">
            <v>100101.3</v>
          </cell>
          <cell r="Z190">
            <v>420877.53333333333</v>
          </cell>
          <cell r="AA190">
            <v>343259.06666666665</v>
          </cell>
          <cell r="AB190">
            <v>49469.76666666667</v>
          </cell>
          <cell r="AC190">
            <v>26925.366666666665</v>
          </cell>
          <cell r="AD190">
            <v>30690.266666666666</v>
          </cell>
          <cell r="AE190">
            <v>27127</v>
          </cell>
          <cell r="AF190">
            <v>19964.333333333332</v>
          </cell>
          <cell r="AG190">
            <v>7162.6666666666679</v>
          </cell>
          <cell r="AH190">
            <v>3563.2666666666669</v>
          </cell>
          <cell r="AI190">
            <v>16205.233333333334</v>
          </cell>
          <cell r="AJ190">
            <v>16158.533333333333</v>
          </cell>
          <cell r="AK190">
            <v>13114.8</v>
          </cell>
          <cell r="AL190">
            <v>327.3</v>
          </cell>
          <cell r="AM190">
            <v>2716.4333333333334</v>
          </cell>
          <cell r="AN190">
            <v>46.7</v>
          </cell>
          <cell r="AO190">
            <v>1270760.9814583401</v>
          </cell>
          <cell r="AP190">
            <v>758376.91215194203</v>
          </cell>
          <cell r="AQ190">
            <v>659263.37881860882</v>
          </cell>
          <cell r="AR190">
            <v>99113.53333333334</v>
          </cell>
          <cell r="AS190">
            <v>512384.06930639868</v>
          </cell>
          <cell r="AT190">
            <v>330868.34231356956</v>
          </cell>
          <cell r="AU190">
            <v>10373.539011036271</v>
          </cell>
          <cell r="AV190">
            <v>10348.339010958663</v>
          </cell>
          <cell r="AW190">
            <v>25.200000077607555</v>
          </cell>
          <cell r="AX190">
            <v>320494.80330253328</v>
          </cell>
          <cell r="AY190">
            <v>320494.80330253328</v>
          </cell>
          <cell r="AZ190" t="e">
            <v>#N/A</v>
          </cell>
          <cell r="BA190" t="e">
            <v>#N/A</v>
          </cell>
          <cell r="BB190">
            <v>50302.666977509209</v>
          </cell>
        </row>
        <row r="191">
          <cell r="A191">
            <v>43404</v>
          </cell>
          <cell r="B191">
            <v>2470606.064516129</v>
          </cell>
          <cell r="C191">
            <v>1715448.935483871</v>
          </cell>
          <cell r="D191">
            <v>804633.77419354836</v>
          </cell>
          <cell r="E191">
            <v>753211.54619354836</v>
          </cell>
          <cell r="F191">
            <v>51422.228000000003</v>
          </cell>
          <cell r="G191">
            <v>910815.16129032266</v>
          </cell>
          <cell r="H191">
            <v>854494.96774193551</v>
          </cell>
          <cell r="I191">
            <v>835583.68374193553</v>
          </cell>
          <cell r="J191">
            <v>18911.284</v>
          </cell>
          <cell r="K191">
            <v>18876.352999999999</v>
          </cell>
          <cell r="L191">
            <v>34.930999999999997</v>
          </cell>
          <cell r="M191">
            <v>56320.193548387098</v>
          </cell>
          <cell r="N191">
            <v>755157.12903225806</v>
          </cell>
          <cell r="O191">
            <v>1714181.6056875749</v>
          </cell>
          <cell r="P191">
            <v>3154439.218590802</v>
          </cell>
          <cell r="Q191">
            <v>1452203.154074671</v>
          </cell>
          <cell r="R191">
            <v>1400780.9260746711</v>
          </cell>
          <cell r="S191">
            <v>2363018.315364996</v>
          </cell>
          <cell r="T191">
            <v>1576322.5483870967</v>
          </cell>
          <cell r="U191">
            <v>1549950.0322580645</v>
          </cell>
          <cell r="V191">
            <v>165234.35483870967</v>
          </cell>
          <cell r="W191">
            <v>264429.96774193546</v>
          </cell>
          <cell r="X191">
            <v>207152.29032258064</v>
          </cell>
          <cell r="Y191">
            <v>99854.06451612903</v>
          </cell>
          <cell r="Z191">
            <v>422273.25806451612</v>
          </cell>
          <cell r="AA191">
            <v>345528.61290322582</v>
          </cell>
          <cell r="AB191">
            <v>45477.483870967742</v>
          </cell>
          <cell r="AC191">
            <v>26372.516129032258</v>
          </cell>
          <cell r="AD191">
            <v>30652.387096774193</v>
          </cell>
          <cell r="AE191">
            <v>27094.967741935485</v>
          </cell>
          <cell r="AF191">
            <v>19954.419354838708</v>
          </cell>
          <cell r="AG191">
            <v>7140.5483870967764</v>
          </cell>
          <cell r="AH191">
            <v>3557.4193548387098</v>
          </cell>
          <cell r="AI191">
            <v>15825.903225806451</v>
          </cell>
          <cell r="AJ191">
            <v>15780.709677419354</v>
          </cell>
          <cell r="AK191">
            <v>12682.870967741936</v>
          </cell>
          <cell r="AL191">
            <v>284.58064516129031</v>
          </cell>
          <cell r="AM191">
            <v>2813.2580645161283</v>
          </cell>
          <cell r="AN191">
            <v>45.193548387096776</v>
          </cell>
          <cell r="AO191">
            <v>1252103.0972243501</v>
          </cell>
          <cell r="AP191">
            <v>748146.12181660696</v>
          </cell>
          <cell r="AQ191">
            <v>647569.37988112331</v>
          </cell>
          <cell r="AR191">
            <v>100576.74193548386</v>
          </cell>
          <cell r="AS191">
            <v>503956.97540774377</v>
          </cell>
          <cell r="AT191">
            <v>521438.09441567335</v>
          </cell>
          <cell r="AU191">
            <v>7899.2969028991201</v>
          </cell>
          <cell r="AV191">
            <v>7899.2969028991201</v>
          </cell>
          <cell r="AW191">
            <v>0</v>
          </cell>
          <cell r="AX191">
            <v>513538.79751277424</v>
          </cell>
          <cell r="AY191">
            <v>513538.79751277424</v>
          </cell>
          <cell r="AZ191" t="e">
            <v>#N/A</v>
          </cell>
          <cell r="BA191" t="e">
            <v>#N/A</v>
          </cell>
          <cell r="BB191">
            <v>48951.924329554175</v>
          </cell>
        </row>
        <row r="192">
          <cell r="A192">
            <v>43434</v>
          </cell>
          <cell r="B192">
            <v>2610593.666666667</v>
          </cell>
          <cell r="C192">
            <v>1805771.666666667</v>
          </cell>
          <cell r="D192">
            <v>802041.2</v>
          </cell>
          <cell r="E192">
            <v>730506.71699999995</v>
          </cell>
          <cell r="F192">
            <v>71534.482999999993</v>
          </cell>
          <cell r="G192">
            <v>1003730.4666666667</v>
          </cell>
          <cell r="H192">
            <v>940573.03333333333</v>
          </cell>
          <cell r="I192">
            <v>916692.16433333338</v>
          </cell>
          <cell r="J192">
            <v>23880.869000000002</v>
          </cell>
          <cell r="K192">
            <v>23841.237000000001</v>
          </cell>
          <cell r="L192">
            <v>39.631999999999998</v>
          </cell>
          <cell r="M192">
            <v>63157.433333333327</v>
          </cell>
          <cell r="N192">
            <v>804822</v>
          </cell>
          <cell r="O192">
            <v>1689668.878857374</v>
          </cell>
          <cell r="P192">
            <v>3267367.3121907078</v>
          </cell>
          <cell r="Q192">
            <v>1435327.012190708</v>
          </cell>
          <cell r="R192">
            <v>1363792.529190708</v>
          </cell>
          <cell r="S192">
            <v>2439057.4788573752</v>
          </cell>
          <cell r="T192">
            <v>1575729.1666666665</v>
          </cell>
          <cell r="U192">
            <v>1548750.4</v>
          </cell>
          <cell r="V192">
            <v>157916.79999999999</v>
          </cell>
          <cell r="W192">
            <v>251481.46666666667</v>
          </cell>
          <cell r="X192">
            <v>208891.93333333332</v>
          </cell>
          <cell r="Y192">
            <v>98574.433333333334</v>
          </cell>
          <cell r="Z192">
            <v>422568.9</v>
          </cell>
          <cell r="AA192">
            <v>363474</v>
          </cell>
          <cell r="AB192">
            <v>45842.866666666669</v>
          </cell>
          <cell r="AC192">
            <v>26978.766666666666</v>
          </cell>
          <cell r="AD192">
            <v>30905.266666666666</v>
          </cell>
          <cell r="AE192">
            <v>27517.233333333334</v>
          </cell>
          <cell r="AF192">
            <v>20150.3</v>
          </cell>
          <cell r="AG192">
            <v>7366.9333333333343</v>
          </cell>
          <cell r="AH192">
            <v>3388.0333333333333</v>
          </cell>
          <cell r="AI192">
            <v>15580.9</v>
          </cell>
          <cell r="AJ192">
            <v>15536.533333333333</v>
          </cell>
          <cell r="AK192">
            <v>12464.166666666666</v>
          </cell>
          <cell r="AL192">
            <v>282.96666666666664</v>
          </cell>
          <cell r="AM192">
            <v>2789.4</v>
          </cell>
          <cell r="AN192">
            <v>44.366666666666667</v>
          </cell>
          <cell r="AO192">
            <v>1256257.522208696</v>
          </cell>
          <cell r="AP192">
            <v>736971.74552404089</v>
          </cell>
          <cell r="AQ192">
            <v>633285.81219070777</v>
          </cell>
          <cell r="AR192">
            <v>103685.93333333333</v>
          </cell>
          <cell r="AS192">
            <v>519285.77668465523</v>
          </cell>
          <cell r="AT192">
            <v>646012.36698147119</v>
          </cell>
          <cell r="AU192">
            <v>6232.9457056044721</v>
          </cell>
          <cell r="AV192">
            <v>6232.9457056044721</v>
          </cell>
          <cell r="AW192">
            <v>0</v>
          </cell>
          <cell r="AX192">
            <v>639779.42127586668</v>
          </cell>
          <cell r="AY192">
            <v>639779.42127586668</v>
          </cell>
          <cell r="AZ192" t="e">
            <v>#N/A</v>
          </cell>
          <cell r="BA192" t="e">
            <v>#N/A</v>
          </cell>
          <cell r="BB192">
            <v>52631.345671650968</v>
          </cell>
        </row>
        <row r="193">
          <cell r="A193">
            <v>43465</v>
          </cell>
          <cell r="B193">
            <v>2676434.8387096776</v>
          </cell>
          <cell r="C193">
            <v>1951571.6774193549</v>
          </cell>
          <cell r="D193">
            <v>918392.6451612903</v>
          </cell>
          <cell r="E193">
            <v>821967.77816129033</v>
          </cell>
          <cell r="F193">
            <v>96424.866999999998</v>
          </cell>
          <cell r="G193">
            <v>1033179.0322580646</v>
          </cell>
          <cell r="H193">
            <v>972985.06451612909</v>
          </cell>
          <cell r="I193">
            <v>949965.13451612904</v>
          </cell>
          <cell r="J193">
            <v>23019.93</v>
          </cell>
          <cell r="K193">
            <v>22973.632000000001</v>
          </cell>
          <cell r="L193">
            <v>46.298000000000002</v>
          </cell>
          <cell r="M193">
            <v>60193.967741935478</v>
          </cell>
          <cell r="N193">
            <v>724863.16129032255</v>
          </cell>
          <cell r="O193">
            <v>1863149.560950425</v>
          </cell>
          <cell r="P193">
            <v>3388615.3674020399</v>
          </cell>
          <cell r="Q193">
            <v>1606845.8835310701</v>
          </cell>
          <cell r="R193">
            <v>1510421.01653107</v>
          </cell>
          <cell r="S193">
            <v>2640024.9157891362</v>
          </cell>
          <cell r="T193">
            <v>1567559.5483870967</v>
          </cell>
          <cell r="U193">
            <v>1540355.8387096773</v>
          </cell>
          <cell r="V193">
            <v>154294.77419354839</v>
          </cell>
          <cell r="W193">
            <v>249490.87096774194</v>
          </cell>
          <cell r="X193">
            <v>210525.09677419355</v>
          </cell>
          <cell r="Y193">
            <v>96918.967741935485</v>
          </cell>
          <cell r="Z193">
            <v>420878</v>
          </cell>
          <cell r="AA193">
            <v>360495.38709677418</v>
          </cell>
          <cell r="AB193">
            <v>47752.741935483871</v>
          </cell>
          <cell r="AC193">
            <v>27203.709677419356</v>
          </cell>
          <cell r="AD193">
            <v>32702.903225806451</v>
          </cell>
          <cell r="AE193">
            <v>28471.032258064515</v>
          </cell>
          <cell r="AF193">
            <v>20851.322580645163</v>
          </cell>
          <cell r="AG193">
            <v>7619.7096774193524</v>
          </cell>
          <cell r="AH193">
            <v>4231.8709677419356</v>
          </cell>
          <cell r="AI193">
            <v>15534.903225806451</v>
          </cell>
          <cell r="AJ193">
            <v>15497.709677419354</v>
          </cell>
          <cell r="AK193">
            <v>12452.548387096775</v>
          </cell>
          <cell r="AL193">
            <v>245.74193548387098</v>
          </cell>
          <cell r="AM193">
            <v>2799.4193548387084</v>
          </cell>
          <cell r="AN193">
            <v>37.193548387096776</v>
          </cell>
          <cell r="AO193">
            <v>1336800.4420321251</v>
          </cell>
          <cell r="AP193">
            <v>794346.98030526354</v>
          </cell>
          <cell r="AQ193">
            <v>688453.23836977978</v>
          </cell>
          <cell r="AR193">
            <v>105893.74193548386</v>
          </cell>
          <cell r="AS193">
            <v>542453.46172686049</v>
          </cell>
          <cell r="AT193">
            <v>719250.70357662649</v>
          </cell>
          <cell r="AU193">
            <v>9269.9821222714454</v>
          </cell>
          <cell r="AV193">
            <v>9269.9821222714454</v>
          </cell>
          <cell r="AW193">
            <v>0</v>
          </cell>
          <cell r="AX193">
            <v>709980.72145435505</v>
          </cell>
          <cell r="AY193">
            <v>709980.72145435505</v>
          </cell>
          <cell r="AZ193" t="e">
            <v>#N/A</v>
          </cell>
          <cell r="BA193" t="e">
            <v>#N/A</v>
          </cell>
          <cell r="BB193">
            <v>56977.670900204728</v>
          </cell>
        </row>
        <row r="194">
          <cell r="A194">
            <v>43496</v>
          </cell>
          <cell r="B194">
            <v>2724790.3225806453</v>
          </cell>
          <cell r="C194">
            <v>2004153.6774193549</v>
          </cell>
          <cell r="D194">
            <v>890505.77419354836</v>
          </cell>
          <cell r="E194">
            <v>809269.69419354841</v>
          </cell>
          <cell r="F194">
            <v>81236.08</v>
          </cell>
          <cell r="G194">
            <v>1113647.9032258068</v>
          </cell>
          <cell r="H194">
            <v>1055524.35483871</v>
          </cell>
          <cell r="I194">
            <v>1038647.55283871</v>
          </cell>
          <cell r="J194">
            <v>16876.802</v>
          </cell>
          <cell r="K194">
            <v>16828.734</v>
          </cell>
          <cell r="L194">
            <v>48.067999999999998</v>
          </cell>
          <cell r="M194">
            <v>58123.548387096773</v>
          </cell>
          <cell r="N194">
            <v>720636.6451612903</v>
          </cell>
          <cell r="O194">
            <v>1881942.9070218301</v>
          </cell>
          <cell r="P194">
            <v>3466542.7779895719</v>
          </cell>
          <cell r="Q194">
            <v>1608190.036054089</v>
          </cell>
          <cell r="R194">
            <v>1526953.9560540889</v>
          </cell>
          <cell r="S194">
            <v>2721837.9392798948</v>
          </cell>
          <cell r="T194">
            <v>1549224.7741935486</v>
          </cell>
          <cell r="U194">
            <v>1522594.6451612904</v>
          </cell>
          <cell r="V194">
            <v>144385.25806451612</v>
          </cell>
          <cell r="W194">
            <v>237989.48387096773</v>
          </cell>
          <cell r="X194">
            <v>211010.03225806452</v>
          </cell>
          <cell r="Y194">
            <v>93103.677419354834</v>
          </cell>
          <cell r="Z194">
            <v>418215.41935483873</v>
          </cell>
          <cell r="AA194">
            <v>366622.3548387097</v>
          </cell>
          <cell r="AB194">
            <v>51268.419354838712</v>
          </cell>
          <cell r="AC194">
            <v>26630.129032258064</v>
          </cell>
          <cell r="AD194">
            <v>33314.548387096773</v>
          </cell>
          <cell r="AE194">
            <v>29462.516129032258</v>
          </cell>
          <cell r="AF194">
            <v>21608.16129032258</v>
          </cell>
          <cell r="AG194">
            <v>7854.354838709678</v>
          </cell>
          <cell r="AH194">
            <v>3852.0322580645161</v>
          </cell>
          <cell r="AI194">
            <v>15603.290322580644</v>
          </cell>
          <cell r="AJ194">
            <v>15567.838709677419</v>
          </cell>
          <cell r="AK194">
            <v>12387.451612903225</v>
          </cell>
          <cell r="AL194">
            <v>333.90322580645159</v>
          </cell>
          <cell r="AM194">
            <v>2846.4838709677415</v>
          </cell>
          <cell r="AN194">
            <v>35.451612903225808</v>
          </cell>
          <cell r="AO194">
            <v>1345587.412362034</v>
          </cell>
          <cell r="AP194">
            <v>835836.71347344352</v>
          </cell>
          <cell r="AQ194">
            <v>717684.26186054072</v>
          </cell>
          <cell r="AR194">
            <v>118152.45161290323</v>
          </cell>
          <cell r="AS194">
            <v>509750.69888859062</v>
          </cell>
          <cell r="AT194">
            <v>828984.49926801655</v>
          </cell>
          <cell r="AU194">
            <v>13202.021174081283</v>
          </cell>
          <cell r="AV194">
            <v>13202.021174081283</v>
          </cell>
          <cell r="AW194">
            <v>0</v>
          </cell>
          <cell r="AX194">
            <v>815782.47809393529</v>
          </cell>
          <cell r="AY194">
            <v>815782.47809393529</v>
          </cell>
          <cell r="AZ194" t="e">
            <v>#N/A</v>
          </cell>
          <cell r="BA194" t="e">
            <v>#N/A</v>
          </cell>
          <cell r="BB194">
            <v>66171.58167582161</v>
          </cell>
        </row>
        <row r="195">
          <cell r="A195">
            <v>43524</v>
          </cell>
          <cell r="B195">
            <v>2756465.4285714291</v>
          </cell>
          <cell r="C195">
            <v>2075205.9285714291</v>
          </cell>
          <cell r="D195">
            <v>886683.78571428568</v>
          </cell>
          <cell r="E195">
            <v>809887.78471428563</v>
          </cell>
          <cell r="F195">
            <v>76796.001000000004</v>
          </cell>
          <cell r="G195">
            <v>1188522.142857143</v>
          </cell>
          <cell r="H195">
            <v>1128176</v>
          </cell>
          <cell r="I195">
            <v>1111497.2549999999</v>
          </cell>
          <cell r="J195">
            <v>16678.744999999999</v>
          </cell>
          <cell r="K195">
            <v>16625.376</v>
          </cell>
          <cell r="L195">
            <v>53.369</v>
          </cell>
          <cell r="M195">
            <v>60346.142857142862</v>
          </cell>
          <cell r="N195">
            <v>681259.5</v>
          </cell>
          <cell r="O195">
            <v>1829648.6474288511</v>
          </cell>
          <cell r="P195">
            <v>3478895.3260002788</v>
          </cell>
          <cell r="Q195">
            <v>1584747.433143137</v>
          </cell>
          <cell r="R195">
            <v>1507951.4321431371</v>
          </cell>
          <cell r="S195">
            <v>2773269.5760002802</v>
          </cell>
          <cell r="T195">
            <v>1542592.5357142857</v>
          </cell>
          <cell r="U195">
            <v>1516559.7142857143</v>
          </cell>
          <cell r="V195">
            <v>144949.10714285713</v>
          </cell>
          <cell r="W195">
            <v>227659.25</v>
          </cell>
          <cell r="X195">
            <v>211497.07142857142</v>
          </cell>
          <cell r="Y195">
            <v>92342.71428571429</v>
          </cell>
          <cell r="Z195">
            <v>420218.03571428574</v>
          </cell>
          <cell r="AA195">
            <v>371996.46428571426</v>
          </cell>
          <cell r="AB195">
            <v>47897.071428571428</v>
          </cell>
          <cell r="AC195">
            <v>26032.821428571428</v>
          </cell>
          <cell r="AD195">
            <v>33045.642857142855</v>
          </cell>
          <cell r="AE195">
            <v>29660</v>
          </cell>
          <cell r="AF195">
            <v>21662.285714285714</v>
          </cell>
          <cell r="AG195">
            <v>7997.7142857142862</v>
          </cell>
          <cell r="AH195">
            <v>3385.6428571428573</v>
          </cell>
          <cell r="AI195">
            <v>15788</v>
          </cell>
          <cell r="AJ195">
            <v>15747.357142857143</v>
          </cell>
          <cell r="AK195">
            <v>12536.5</v>
          </cell>
          <cell r="AL195">
            <v>378.85714285714283</v>
          </cell>
          <cell r="AM195">
            <v>2832.0000000000005</v>
          </cell>
          <cell r="AN195">
            <v>40.642857142857146</v>
          </cell>
          <cell r="AO195">
            <v>1343229.355896411</v>
          </cell>
          <cell r="AP195">
            <v>805739.7545717085</v>
          </cell>
          <cell r="AQ195">
            <v>698063.64742885099</v>
          </cell>
          <cell r="AR195">
            <v>107676.10714285714</v>
          </cell>
          <cell r="AS195">
            <v>537489.60132470238</v>
          </cell>
          <cell r="AT195">
            <v>896242.03317070415</v>
          </cell>
          <cell r="AU195">
            <v>3172.242753632846</v>
          </cell>
          <cell r="AV195">
            <v>3172.242753632846</v>
          </cell>
          <cell r="AW195">
            <v>0</v>
          </cell>
          <cell r="AX195">
            <v>893069.79041707132</v>
          </cell>
          <cell r="AY195">
            <v>893069.79041707132</v>
          </cell>
          <cell r="AZ195" t="e">
            <v>#N/A</v>
          </cell>
          <cell r="BA195" t="e">
            <v>#N/A</v>
          </cell>
          <cell r="BB195">
            <v>66984.038486005171</v>
          </cell>
        </row>
        <row r="196">
          <cell r="A196">
            <v>43555</v>
          </cell>
          <cell r="B196">
            <v>2750854.1612903224</v>
          </cell>
          <cell r="C196">
            <v>2128071.1935483869</v>
          </cell>
          <cell r="D196">
            <v>918140.83870967745</v>
          </cell>
          <cell r="E196">
            <v>828074.17770967749</v>
          </cell>
          <cell r="F196">
            <v>90066.660999999993</v>
          </cell>
          <cell r="G196">
            <v>1209930.35483871</v>
          </cell>
          <cell r="H196">
            <v>1147020.1612903229</v>
          </cell>
          <cell r="I196">
            <v>1118734.214290323</v>
          </cell>
          <cell r="J196">
            <v>28285.947</v>
          </cell>
          <cell r="K196">
            <v>28231.832999999999</v>
          </cell>
          <cell r="L196">
            <v>54.113999999999997</v>
          </cell>
          <cell r="M196">
            <v>62910.193548387098</v>
          </cell>
          <cell r="N196">
            <v>622782.96774193551</v>
          </cell>
          <cell r="O196">
            <v>1849707.18700661</v>
          </cell>
          <cell r="P196">
            <v>3474281.4128130618</v>
          </cell>
          <cell r="Q196">
            <v>1616543.122490481</v>
          </cell>
          <cell r="R196">
            <v>1526476.4614904809</v>
          </cell>
          <cell r="S196">
            <v>2826473.4773291908</v>
          </cell>
          <cell r="T196">
            <v>1539122.8064516131</v>
          </cell>
          <cell r="U196">
            <v>1514497.3870967743</v>
          </cell>
          <cell r="V196">
            <v>143993.83870967742</v>
          </cell>
          <cell r="W196">
            <v>228235.96774193548</v>
          </cell>
          <cell r="X196">
            <v>211694.35483870967</v>
          </cell>
          <cell r="Y196">
            <v>90702.870967741939</v>
          </cell>
          <cell r="Z196">
            <v>421758.03225806454</v>
          </cell>
          <cell r="AA196">
            <v>372738.19354838709</v>
          </cell>
          <cell r="AB196">
            <v>45374.129032258068</v>
          </cell>
          <cell r="AC196">
            <v>24625.419354838708</v>
          </cell>
          <cell r="AD196">
            <v>34153.225806451614</v>
          </cell>
          <cell r="AE196">
            <v>29853.903225806451</v>
          </cell>
          <cell r="AF196">
            <v>21751.032258064515</v>
          </cell>
          <cell r="AG196">
            <v>8102.8709677419356</v>
          </cell>
          <cell r="AH196">
            <v>4299.322580645161</v>
          </cell>
          <cell r="AI196">
            <v>15849.548387096775</v>
          </cell>
          <cell r="AJ196">
            <v>15796</v>
          </cell>
          <cell r="AK196">
            <v>12722.161290322581</v>
          </cell>
          <cell r="AL196">
            <v>330.58064516129031</v>
          </cell>
          <cell r="AM196">
            <v>2743.2580645161283</v>
          </cell>
          <cell r="AN196">
            <v>53.548387096774192</v>
          </cell>
          <cell r="AO196">
            <v>1314388.4860118809</v>
          </cell>
          <cell r="AP196">
            <v>807135.60636144865</v>
          </cell>
          <cell r="AQ196">
            <v>698402.28378080367</v>
          </cell>
          <cell r="AR196">
            <v>108733.32258064517</v>
          </cell>
          <cell r="AS196">
            <v>507252.87965043256</v>
          </cell>
          <cell r="AT196">
            <v>967347.99814372743</v>
          </cell>
          <cell r="AU196">
            <v>3412.265559662972</v>
          </cell>
          <cell r="AV196">
            <v>3412.265559662972</v>
          </cell>
          <cell r="AW196">
            <v>0</v>
          </cell>
          <cell r="AX196">
            <v>963935.73258406448</v>
          </cell>
          <cell r="AY196">
            <v>963935.73258406448</v>
          </cell>
          <cell r="AZ196" t="e">
            <v>#N/A</v>
          </cell>
          <cell r="BA196" t="e">
            <v>#N/A</v>
          </cell>
          <cell r="BB196">
            <v>67958.433023026533</v>
          </cell>
        </row>
        <row r="197">
          <cell r="A197">
            <v>43585</v>
          </cell>
          <cell r="B197">
            <v>2736192.3666666667</v>
          </cell>
          <cell r="C197">
            <v>2158696.1</v>
          </cell>
          <cell r="D197">
            <v>930939.96666666667</v>
          </cell>
          <cell r="E197">
            <v>818470.91066666669</v>
          </cell>
          <cell r="F197">
            <v>112469.05600000001</v>
          </cell>
          <cell r="G197">
            <v>1227756.1333333335</v>
          </cell>
          <cell r="H197">
            <v>1163596.1000000001</v>
          </cell>
          <cell r="I197">
            <v>1132993.125</v>
          </cell>
          <cell r="J197">
            <v>30602.975000000002</v>
          </cell>
          <cell r="K197">
            <v>30538.361000000001</v>
          </cell>
          <cell r="L197">
            <v>64.614000000000004</v>
          </cell>
          <cell r="M197">
            <v>64160.033333333333</v>
          </cell>
          <cell r="N197">
            <v>577496.26666666672</v>
          </cell>
          <cell r="O197">
            <v>1873441.8057343559</v>
          </cell>
          <cell r="P197">
            <v>3473936.3724010228</v>
          </cell>
          <cell r="Q197">
            <v>1637361.6724010231</v>
          </cell>
          <cell r="R197">
            <v>1524892.616401023</v>
          </cell>
          <cell r="S197">
            <v>2865117.8057343569</v>
          </cell>
          <cell r="T197">
            <v>1528277.7333333332</v>
          </cell>
          <cell r="U197">
            <v>1504546.7666666666</v>
          </cell>
          <cell r="V197">
            <v>141064.9</v>
          </cell>
          <cell r="W197">
            <v>228537.73333333334</v>
          </cell>
          <cell r="X197">
            <v>212129.93333333332</v>
          </cell>
          <cell r="Y197">
            <v>89661.066666666666</v>
          </cell>
          <cell r="Z197">
            <v>423502.46666666667</v>
          </cell>
          <cell r="AA197">
            <v>364787.03333333333</v>
          </cell>
          <cell r="AB197">
            <v>44863.633333333331</v>
          </cell>
          <cell r="AC197">
            <v>23730.966666666667</v>
          </cell>
          <cell r="AD197">
            <v>34756</v>
          </cell>
          <cell r="AE197">
            <v>29959.333333333332</v>
          </cell>
          <cell r="AF197">
            <v>21958.800000000003</v>
          </cell>
          <cell r="AG197">
            <v>8000.5333333333292</v>
          </cell>
          <cell r="AH197">
            <v>4796.666666666667</v>
          </cell>
          <cell r="AI197">
            <v>15877.033333333333</v>
          </cell>
          <cell r="AJ197">
            <v>15838</v>
          </cell>
          <cell r="AK197">
            <v>12786.166666666666</v>
          </cell>
          <cell r="AL197">
            <v>300.7</v>
          </cell>
          <cell r="AM197">
            <v>2751.1333333333341</v>
          </cell>
          <cell r="AN197">
            <v>39.033333333333331</v>
          </cell>
          <cell r="AO197">
            <v>1324823.722599294</v>
          </cell>
          <cell r="AP197">
            <v>816911.93906769028</v>
          </cell>
          <cell r="AQ197">
            <v>706421.705734357</v>
          </cell>
          <cell r="AR197">
            <v>110490.23333333334</v>
          </cell>
          <cell r="AS197">
            <v>507911.78353160335</v>
          </cell>
          <cell r="AT197">
            <v>1009603.252369044</v>
          </cell>
          <cell r="AU197">
            <v>1198.9622765442932</v>
          </cell>
          <cell r="AV197">
            <v>1198.9622765442932</v>
          </cell>
          <cell r="AW197">
            <v>0</v>
          </cell>
          <cell r="AX197">
            <v>1008404.2900924997</v>
          </cell>
          <cell r="AY197">
            <v>1008404.2900924997</v>
          </cell>
          <cell r="AZ197" t="e">
            <v>#N/A</v>
          </cell>
          <cell r="BA197" t="e">
            <v>#N/A</v>
          </cell>
          <cell r="BB197">
            <v>72678.571384315626</v>
          </cell>
        </row>
        <row r="198">
          <cell r="A198">
            <v>43616</v>
          </cell>
          <cell r="B198">
            <v>2821617</v>
          </cell>
          <cell r="C198">
            <v>2205365.2580645159</v>
          </cell>
          <cell r="D198">
            <v>958893.22580645164</v>
          </cell>
          <cell r="E198">
            <v>841414.83080645162</v>
          </cell>
          <cell r="F198">
            <v>117478.395</v>
          </cell>
          <cell r="G198">
            <v>1246472.0322580643</v>
          </cell>
          <cell r="H198">
            <v>1179984.451612903</v>
          </cell>
          <cell r="I198">
            <v>1149533.850612903</v>
          </cell>
          <cell r="J198">
            <v>30450.601000000002</v>
          </cell>
          <cell r="K198">
            <v>30354.83</v>
          </cell>
          <cell r="L198">
            <v>95.771000000000001</v>
          </cell>
          <cell r="M198">
            <v>66487.580645161288</v>
          </cell>
          <cell r="N198">
            <v>616251.74193548388</v>
          </cell>
          <cell r="O198">
            <v>1931368.70861411</v>
          </cell>
          <cell r="P198">
            <v>3563703.0957108829</v>
          </cell>
          <cell r="Q198">
            <v>1676736.6763560451</v>
          </cell>
          <cell r="R198">
            <v>1559258.281356045</v>
          </cell>
          <cell r="S198">
            <v>2923208.7086141091</v>
          </cell>
          <cell r="T198">
            <v>1540198.7096774194</v>
          </cell>
          <cell r="U198">
            <v>1516901.2580645161</v>
          </cell>
          <cell r="V198">
            <v>146763.09677419355</v>
          </cell>
          <cell r="W198">
            <v>224571.96774193548</v>
          </cell>
          <cell r="X198">
            <v>212466.61290322582</v>
          </cell>
          <cell r="Y198">
            <v>88662.580645161288</v>
          </cell>
          <cell r="Z198">
            <v>423189.74193548388</v>
          </cell>
          <cell r="AA198">
            <v>376311.93548387097</v>
          </cell>
          <cell r="AB198">
            <v>44935.322580645159</v>
          </cell>
          <cell r="AC198">
            <v>23297.451612903227</v>
          </cell>
          <cell r="AD198">
            <v>34977.838709677417</v>
          </cell>
          <cell r="AE198">
            <v>30526.483870967742</v>
          </cell>
          <cell r="AF198">
            <v>22651.83870967742</v>
          </cell>
          <cell r="AG198">
            <v>7874.645161290322</v>
          </cell>
          <cell r="AH198">
            <v>4451.3548387096771</v>
          </cell>
          <cell r="AI198">
            <v>15923.451612903225</v>
          </cell>
          <cell r="AJ198">
            <v>15886.387096774193</v>
          </cell>
          <cell r="AK198">
            <v>12797.838709677419</v>
          </cell>
          <cell r="AL198">
            <v>302.54838709677421</v>
          </cell>
          <cell r="AM198">
            <v>2786.0000000000005</v>
          </cell>
          <cell r="AN198">
            <v>37.064516129032256</v>
          </cell>
          <cell r="AO198">
            <v>1342638.537239349</v>
          </cell>
          <cell r="AP198">
            <v>823539.74087217427</v>
          </cell>
          <cell r="AQ198">
            <v>717843.45054959343</v>
          </cell>
          <cell r="AR198">
            <v>105696.29032258065</v>
          </cell>
          <cell r="AS198">
            <v>519098.796367175</v>
          </cell>
          <cell r="AT198">
            <v>1038130.4191822963</v>
          </cell>
          <cell r="AU198">
            <v>4430.5378848771625</v>
          </cell>
          <cell r="AV198">
            <v>4430.5378848771625</v>
          </cell>
          <cell r="AW198">
            <v>0</v>
          </cell>
          <cell r="AX198">
            <v>1033699.8812974191</v>
          </cell>
          <cell r="AY198">
            <v>1033699.8812974191</v>
          </cell>
          <cell r="AZ198" t="e">
            <v>#N/A</v>
          </cell>
          <cell r="BA198" t="e">
            <v>#N/A</v>
          </cell>
          <cell r="BB198">
            <v>67700.976574751185</v>
          </cell>
        </row>
        <row r="199">
          <cell r="A199">
            <v>43646</v>
          </cell>
          <cell r="B199">
            <v>2878891.8666666672</v>
          </cell>
          <cell r="C199">
            <v>2287147.0666666669</v>
          </cell>
          <cell r="D199">
            <v>1004601.766666667</v>
          </cell>
          <cell r="E199">
            <v>885341.42966666701</v>
          </cell>
          <cell r="F199">
            <v>119260.337</v>
          </cell>
          <cell r="G199">
            <v>1282545.3000000003</v>
          </cell>
          <cell r="H199">
            <v>1212178.0666666669</v>
          </cell>
          <cell r="I199">
            <v>1188883.0986666668</v>
          </cell>
          <cell r="J199">
            <v>23294.968000000001</v>
          </cell>
          <cell r="K199">
            <v>23244.482</v>
          </cell>
          <cell r="L199">
            <v>50.485999999999997</v>
          </cell>
          <cell r="M199">
            <v>70367.233333333337</v>
          </cell>
          <cell r="N199">
            <v>591744.80000000005</v>
          </cell>
          <cell r="O199">
            <v>1979232.246296908</v>
          </cell>
          <cell r="P199">
            <v>3658207.0796302422</v>
          </cell>
          <cell r="Q199">
            <v>1750246.279630241</v>
          </cell>
          <cell r="R199">
            <v>1630985.9426302409</v>
          </cell>
          <cell r="S199">
            <v>3032791.5796302422</v>
          </cell>
          <cell r="T199">
            <v>1541118.3333333333</v>
          </cell>
          <cell r="U199">
            <v>1516526.4</v>
          </cell>
          <cell r="V199">
            <v>150217.13333333333</v>
          </cell>
          <cell r="W199">
            <v>220728.1</v>
          </cell>
          <cell r="X199">
            <v>212408.76666666666</v>
          </cell>
          <cell r="Y199">
            <v>87253.6</v>
          </cell>
          <cell r="Z199">
            <v>419915.3</v>
          </cell>
          <cell r="AA199">
            <v>380646.6</v>
          </cell>
          <cell r="AB199">
            <v>45356.9</v>
          </cell>
          <cell r="AC199">
            <v>24591.933333333334</v>
          </cell>
          <cell r="AD199">
            <v>34670.433333333334</v>
          </cell>
          <cell r="AE199">
            <v>30697.4</v>
          </cell>
          <cell r="AF199">
            <v>22796.666666666664</v>
          </cell>
          <cell r="AG199">
            <v>7900.7333333333372</v>
          </cell>
          <cell r="AH199">
            <v>3973.0333333333333</v>
          </cell>
          <cell r="AI199">
            <v>15666.933333333334</v>
          </cell>
          <cell r="AJ199">
            <v>15635.333333333334</v>
          </cell>
          <cell r="AK199">
            <v>12530.533333333333</v>
          </cell>
          <cell r="AL199">
            <v>282.26666666666665</v>
          </cell>
          <cell r="AM199">
            <v>2822.5333333333347</v>
          </cell>
          <cell r="AN199">
            <v>31.6</v>
          </cell>
          <cell r="AO199">
            <v>1341940.158949343</v>
          </cell>
          <cell r="AP199">
            <v>850446.17963024054</v>
          </cell>
          <cell r="AQ199">
            <v>745644.51296357391</v>
          </cell>
          <cell r="AR199">
            <v>104801.66666666667</v>
          </cell>
          <cell r="AS199">
            <v>491493.97931910201</v>
          </cell>
          <cell r="AT199">
            <v>1117493.3316123704</v>
          </cell>
          <cell r="AU199">
            <v>8037.2404670042188</v>
          </cell>
          <cell r="AV199">
            <v>8037.2404670042188</v>
          </cell>
          <cell r="AW199">
            <v>0</v>
          </cell>
          <cell r="AX199">
            <v>1109456.0911453662</v>
          </cell>
          <cell r="AY199">
            <v>1109456.0911453662</v>
          </cell>
          <cell r="AZ199" t="e">
            <v>#N/A</v>
          </cell>
          <cell r="BA199" t="e">
            <v>#N/A</v>
          </cell>
          <cell r="BB199">
            <v>64400.762899096015</v>
          </cell>
        </row>
        <row r="200">
          <cell r="A200">
            <v>43677</v>
          </cell>
          <cell r="B200">
            <v>2941217.2903225808</v>
          </cell>
          <cell r="C200">
            <v>2354408.7419354841</v>
          </cell>
          <cell r="D200">
            <v>1025581.903225806</v>
          </cell>
          <cell r="E200">
            <v>916694.11622580595</v>
          </cell>
          <cell r="F200">
            <v>108887.787</v>
          </cell>
          <cell r="G200">
            <v>1328826.8387096769</v>
          </cell>
          <cell r="H200">
            <v>1258273.096774193</v>
          </cell>
          <cell r="I200">
            <v>1237828.9097741931</v>
          </cell>
          <cell r="J200">
            <v>20444.187000000002</v>
          </cell>
          <cell r="K200">
            <v>20395.216</v>
          </cell>
          <cell r="L200">
            <v>48.970999999999997</v>
          </cell>
          <cell r="M200">
            <v>70553.741935483864</v>
          </cell>
          <cell r="N200">
            <v>586808.54838709673</v>
          </cell>
          <cell r="O200">
            <v>2060904.0007191689</v>
          </cell>
          <cell r="P200">
            <v>3768348.4200740098</v>
          </cell>
          <cell r="Q200">
            <v>1823398.5491062659</v>
          </cell>
          <cell r="R200">
            <v>1714510.7621062659</v>
          </cell>
          <cell r="S200">
            <v>3152225.3878159439</v>
          </cell>
          <cell r="T200">
            <v>1550526.7741935484</v>
          </cell>
          <cell r="U200">
            <v>1525569.1935483871</v>
          </cell>
          <cell r="V200">
            <v>158611.64516129033</v>
          </cell>
          <cell r="W200">
            <v>220033.77419354839</v>
          </cell>
          <cell r="X200">
            <v>212370.32258064515</v>
          </cell>
          <cell r="Y200">
            <v>86349</v>
          </cell>
          <cell r="Z200">
            <v>415591.3548387097</v>
          </cell>
          <cell r="AA200">
            <v>385674.3548387097</v>
          </cell>
          <cell r="AB200">
            <v>46938.741935483871</v>
          </cell>
          <cell r="AC200">
            <v>24957.580645161292</v>
          </cell>
          <cell r="AD200">
            <v>34373.838709677424</v>
          </cell>
          <cell r="AE200">
            <v>31639.451612903227</v>
          </cell>
          <cell r="AF200">
            <v>23648.935483870966</v>
          </cell>
          <cell r="AG200">
            <v>7990.5161290322612</v>
          </cell>
          <cell r="AH200">
            <v>2734.3870967741937</v>
          </cell>
          <cell r="AI200">
            <v>16103.903225806451</v>
          </cell>
          <cell r="AJ200">
            <v>16054.193548387097</v>
          </cell>
          <cell r="AK200">
            <v>12913.774193548386</v>
          </cell>
          <cell r="AL200">
            <v>326</v>
          </cell>
          <cell r="AM200">
            <v>2814.4193548387102</v>
          </cell>
          <cell r="AN200">
            <v>49.70967741935484</v>
          </cell>
          <cell r="AO200">
            <v>1381539.035033325</v>
          </cell>
          <cell r="AP200">
            <v>906458.38781594427</v>
          </cell>
          <cell r="AQ200">
            <v>797816.64588046051</v>
          </cell>
          <cell r="AR200">
            <v>108641.74193548386</v>
          </cell>
          <cell r="AS200">
            <v>475080.64721737988</v>
          </cell>
          <cell r="AT200">
            <v>1210562.4274731667</v>
          </cell>
          <cell r="AU200">
            <v>3208.2367335538656</v>
          </cell>
          <cell r="AV200">
            <v>3208.2367335538656</v>
          </cell>
          <cell r="AW200">
            <v>0</v>
          </cell>
          <cell r="AX200">
            <v>1207354.1907396128</v>
          </cell>
          <cell r="AY200">
            <v>1207354.1907396128</v>
          </cell>
          <cell r="AZ200" t="e">
            <v>#N/A</v>
          </cell>
          <cell r="BA200" t="e">
            <v>#N/A</v>
          </cell>
          <cell r="BB200">
            <v>66133.219262449726</v>
          </cell>
        </row>
        <row r="201">
          <cell r="A201">
            <v>43708</v>
          </cell>
          <cell r="B201">
            <v>3020344.2903225804</v>
          </cell>
          <cell r="C201">
            <v>2377404.3870967738</v>
          </cell>
          <cell r="D201">
            <v>1041198.967741936</v>
          </cell>
          <cell r="E201">
            <v>916748.62074193603</v>
          </cell>
          <cell r="F201">
            <v>124450.34699999999</v>
          </cell>
          <cell r="G201">
            <v>1336205.419354839</v>
          </cell>
          <cell r="H201">
            <v>1265152.1612903229</v>
          </cell>
          <cell r="I201">
            <v>1248218.3232903229</v>
          </cell>
          <cell r="J201">
            <v>16933.838000000003</v>
          </cell>
          <cell r="K201">
            <v>16887.366000000002</v>
          </cell>
          <cell r="L201">
            <v>46.472000000000001</v>
          </cell>
          <cell r="M201">
            <v>71053.258064516136</v>
          </cell>
          <cell r="N201">
            <v>642939.90322580643</v>
          </cell>
          <cell r="O201">
            <v>2092441.099034094</v>
          </cell>
          <cell r="P201">
            <v>3851124.0345179648</v>
          </cell>
          <cell r="Q201">
            <v>1842689.582905062</v>
          </cell>
          <cell r="R201">
            <v>1718239.2359050619</v>
          </cell>
          <cell r="S201">
            <v>3178895.0022598999</v>
          </cell>
          <cell r="T201">
            <v>1580207.0322580645</v>
          </cell>
          <cell r="U201">
            <v>1555125.2903225806</v>
          </cell>
          <cell r="V201">
            <v>165776</v>
          </cell>
          <cell r="W201">
            <v>221803.48387096773</v>
          </cell>
          <cell r="X201">
            <v>212340.29032258064</v>
          </cell>
          <cell r="Y201">
            <v>86024.129032258061</v>
          </cell>
          <cell r="Z201">
            <v>411764.67741935485</v>
          </cell>
          <cell r="AA201">
            <v>407553.25806451612</v>
          </cell>
          <cell r="AB201">
            <v>49863.451612903227</v>
          </cell>
          <cell r="AC201">
            <v>25081.741935483871</v>
          </cell>
          <cell r="AD201">
            <v>33354.838709677424</v>
          </cell>
          <cell r="AE201">
            <v>30625.064516129034</v>
          </cell>
          <cell r="AF201">
            <v>22815.612903225807</v>
          </cell>
          <cell r="AG201">
            <v>7809.4516129032272</v>
          </cell>
          <cell r="AH201">
            <v>2729.7741935483873</v>
          </cell>
          <cell r="AI201">
            <v>16051.516129032259</v>
          </cell>
          <cell r="AJ201">
            <v>15971.096774193549</v>
          </cell>
          <cell r="AK201">
            <v>12860.161290322581</v>
          </cell>
          <cell r="AL201">
            <v>316.93548387096774</v>
          </cell>
          <cell r="AM201">
            <v>2794</v>
          </cell>
          <cell r="AN201">
            <v>80.41935483870968</v>
          </cell>
          <cell r="AO201">
            <v>1312667.7318944631</v>
          </cell>
          <cell r="AP201">
            <v>907634.51838893292</v>
          </cell>
          <cell r="AQ201">
            <v>801490.61516312638</v>
          </cell>
          <cell r="AR201">
            <v>106143.90322580645</v>
          </cell>
          <cell r="AS201">
            <v>405033.21350552945</v>
          </cell>
          <cell r="AT201">
            <v>1301621.7071112727</v>
          </cell>
          <cell r="AU201">
            <v>50543.659235143801</v>
          </cell>
          <cell r="AV201">
            <v>50543.659235143801</v>
          </cell>
          <cell r="AW201">
            <v>0</v>
          </cell>
          <cell r="AX201">
            <v>1251078.0478761289</v>
          </cell>
          <cell r="AY201">
            <v>1251078.0478761289</v>
          </cell>
          <cell r="AZ201" t="e">
            <v>#N/A</v>
          </cell>
          <cell r="BA201" t="e">
            <v>#N/A</v>
          </cell>
          <cell r="BB201">
            <v>62324.956506627408</v>
          </cell>
        </row>
        <row r="202">
          <cell r="A202">
            <v>43738</v>
          </cell>
          <cell r="B202">
            <v>3000137.666666667</v>
          </cell>
          <cell r="C202">
            <v>2395349.2000000002</v>
          </cell>
          <cell r="D202">
            <v>1129285.3999999999</v>
          </cell>
          <cell r="E202">
            <v>990768.21</v>
          </cell>
          <cell r="F202">
            <v>138517.19</v>
          </cell>
          <cell r="G202">
            <v>1266063.7999999996</v>
          </cell>
          <cell r="H202">
            <v>1194135.533333333</v>
          </cell>
          <cell r="I202">
            <v>1180201.4203333331</v>
          </cell>
          <cell r="J202">
            <v>13934.112999999999</v>
          </cell>
          <cell r="K202">
            <v>13891.212</v>
          </cell>
          <cell r="L202">
            <v>42.901000000000003</v>
          </cell>
          <cell r="M202">
            <v>71928.266666666663</v>
          </cell>
          <cell r="N202">
            <v>604788.46666666667</v>
          </cell>
          <cell r="O202">
            <v>2171913.5010671322</v>
          </cell>
          <cell r="P202">
            <v>3860392.301067133</v>
          </cell>
          <cell r="Q202">
            <v>1943717.2344004649</v>
          </cell>
          <cell r="R202">
            <v>1805200.044400465</v>
          </cell>
          <cell r="S202">
            <v>3209781.0344004659</v>
          </cell>
          <cell r="T202">
            <v>1632489.6333333333</v>
          </cell>
          <cell r="U202">
            <v>1608364.2666666666</v>
          </cell>
          <cell r="V202">
            <v>187765.33333333334</v>
          </cell>
          <cell r="W202">
            <v>239437.03333333333</v>
          </cell>
          <cell r="X202">
            <v>213022</v>
          </cell>
          <cell r="Y202">
            <v>84955.133333333331</v>
          </cell>
          <cell r="Z202">
            <v>408459.7</v>
          </cell>
          <cell r="AA202">
            <v>424885.23333333334</v>
          </cell>
          <cell r="AB202">
            <v>49839.833333333336</v>
          </cell>
          <cell r="AC202">
            <v>24125.366666666665</v>
          </cell>
          <cell r="AD202">
            <v>25189.266666666666</v>
          </cell>
          <cell r="AE202">
            <v>22630.333333333332</v>
          </cell>
          <cell r="AF202">
            <v>16193.9</v>
          </cell>
          <cell r="AG202">
            <v>6436.4333333333325</v>
          </cell>
          <cell r="AH202">
            <v>2558.9333333333334</v>
          </cell>
          <cell r="AI202">
            <v>14378.233333333334</v>
          </cell>
          <cell r="AJ202">
            <v>14290</v>
          </cell>
          <cell r="AK202">
            <v>11343.933333333332</v>
          </cell>
          <cell r="AL202">
            <v>247.53333333333333</v>
          </cell>
          <cell r="AM202">
            <v>2698.5333333333342</v>
          </cell>
          <cell r="AN202">
            <v>88.233333333333334</v>
          </cell>
          <cell r="AO202">
            <v>1342099.560061486</v>
          </cell>
          <cell r="AP202">
            <v>919829.36773379904</v>
          </cell>
          <cell r="AQ202">
            <v>814431.83440046583</v>
          </cell>
          <cell r="AR202">
            <v>105397.53333333334</v>
          </cell>
          <cell r="AS202">
            <v>422270.19232768624</v>
          </cell>
          <cell r="AT202">
            <v>1231265.9189969792</v>
          </cell>
          <cell r="AU202">
            <v>127686.37575504582</v>
          </cell>
          <cell r="AV202">
            <v>127686.37575504582</v>
          </cell>
          <cell r="AW202">
            <v>0</v>
          </cell>
          <cell r="AX202">
            <v>1103579.5432419335</v>
          </cell>
          <cell r="AY202">
            <v>1103579.5432419335</v>
          </cell>
          <cell r="AZ202" t="e">
            <v>#N/A</v>
          </cell>
          <cell r="BA202" t="e">
            <v>#N/A</v>
          </cell>
          <cell r="BB202">
            <v>50273.335541148532</v>
          </cell>
        </row>
        <row r="203">
          <cell r="A203">
            <v>43769</v>
          </cell>
          <cell r="B203">
            <v>3006231.4516129028</v>
          </cell>
          <cell r="C203">
            <v>2395716.161290322</v>
          </cell>
          <cell r="D203">
            <v>1160002.967741936</v>
          </cell>
          <cell r="E203">
            <v>1034679.264741936</v>
          </cell>
          <cell r="F203">
            <v>125323.70299999999</v>
          </cell>
          <cell r="G203">
            <v>1235713.1935483869</v>
          </cell>
          <cell r="H203">
            <v>1162028.451612903</v>
          </cell>
          <cell r="I203">
            <v>1147648.350612903</v>
          </cell>
          <cell r="J203">
            <v>14380.100999999999</v>
          </cell>
          <cell r="K203">
            <v>14341.326999999999</v>
          </cell>
          <cell r="L203">
            <v>38.774000000000001</v>
          </cell>
          <cell r="M203">
            <v>73684.741935483864</v>
          </cell>
          <cell r="N203">
            <v>610515.29032258061</v>
          </cell>
          <cell r="O203">
            <v>2238035.096777251</v>
          </cell>
          <cell r="P203">
            <v>3890917.3548417669</v>
          </cell>
          <cell r="Q203">
            <v>1981236.193551444</v>
          </cell>
          <cell r="R203">
            <v>1855912.490551444</v>
          </cell>
          <cell r="S203">
            <v>3216949.3870998309</v>
          </cell>
          <cell r="T203">
            <v>1709879.1290322579</v>
          </cell>
          <cell r="U203">
            <v>1678897.5161290322</v>
          </cell>
          <cell r="V203">
            <v>215256.4193548387</v>
          </cell>
          <cell r="W203">
            <v>259184.87096774194</v>
          </cell>
          <cell r="X203">
            <v>213590.64516129033</v>
          </cell>
          <cell r="Y203">
            <v>83190.451612903227</v>
          </cell>
          <cell r="Z203">
            <v>405856.25806451612</v>
          </cell>
          <cell r="AA203">
            <v>450834.29032258067</v>
          </cell>
          <cell r="AB203">
            <v>50984.580645161288</v>
          </cell>
          <cell r="AC203">
            <v>30981.612903225807</v>
          </cell>
          <cell r="AD203">
            <v>23033.06451612903</v>
          </cell>
          <cell r="AE203">
            <v>20617.387096774193</v>
          </cell>
          <cell r="AF203">
            <v>15183.258064516129</v>
          </cell>
          <cell r="AG203">
            <v>5434.1290322580644</v>
          </cell>
          <cell r="AH203">
            <v>2415.6774193548385</v>
          </cell>
          <cell r="AI203">
            <v>12711.677419354839</v>
          </cell>
          <cell r="AJ203">
            <v>12608.290322580646</v>
          </cell>
          <cell r="AK203">
            <v>9727.2903225806458</v>
          </cell>
          <cell r="AL203">
            <v>273.45161290322579</v>
          </cell>
          <cell r="AM203">
            <v>2607.5483870967741</v>
          </cell>
          <cell r="AN203">
            <v>103.38709677419355</v>
          </cell>
          <cell r="AO203">
            <v>1386354.3502356489</v>
          </cell>
          <cell r="AP203">
            <v>935161.2258095094</v>
          </cell>
          <cell r="AQ203">
            <v>821233.2258095094</v>
          </cell>
          <cell r="AR203">
            <v>113928</v>
          </cell>
          <cell r="AS203">
            <v>451193.12442613964</v>
          </cell>
          <cell r="AT203">
            <v>1290083.7036736233</v>
          </cell>
          <cell r="AU203">
            <v>258387.36513959116</v>
          </cell>
          <cell r="AV203">
            <v>258387.36513959116</v>
          </cell>
          <cell r="AW203">
            <v>0</v>
          </cell>
          <cell r="AX203">
            <v>1031696.3385340321</v>
          </cell>
          <cell r="AY203">
            <v>1031696.3385340321</v>
          </cell>
          <cell r="AZ203" t="e">
            <v>#N/A</v>
          </cell>
          <cell r="BA203" t="e">
            <v>#N/A</v>
          </cell>
          <cell r="BB203">
            <v>46674.4721411707</v>
          </cell>
        </row>
        <row r="204">
          <cell r="A204">
            <v>43799</v>
          </cell>
          <cell r="B204">
            <v>3013303.3666666672</v>
          </cell>
          <cell r="C204">
            <v>2419118.8666666672</v>
          </cell>
          <cell r="D204">
            <v>1156630.6000000001</v>
          </cell>
          <cell r="E204">
            <v>1075539.719</v>
          </cell>
          <cell r="F204">
            <v>81090.880999999994</v>
          </cell>
          <cell r="G204">
            <v>1262488.2666666664</v>
          </cell>
          <cell r="H204">
            <v>1187793.533333333</v>
          </cell>
          <cell r="I204">
            <v>1170972.1903333329</v>
          </cell>
          <cell r="J204">
            <v>16821.343000000001</v>
          </cell>
          <cell r="K204">
            <v>16784.624</v>
          </cell>
          <cell r="L204">
            <v>36.719000000000001</v>
          </cell>
          <cell r="M204">
            <v>74694.733333333337</v>
          </cell>
          <cell r="N204">
            <v>594184.5</v>
          </cell>
          <cell r="O204">
            <v>2198822.733606155</v>
          </cell>
          <cell r="P204">
            <v>3893877.400272822</v>
          </cell>
          <cell r="Q204">
            <v>1982794.466939488</v>
          </cell>
          <cell r="R204">
            <v>1901703.5859394879</v>
          </cell>
          <cell r="S204">
            <v>3245282.733606155</v>
          </cell>
          <cell r="T204">
            <v>1814165.5666666667</v>
          </cell>
          <cell r="U204">
            <v>1757455.2333333334</v>
          </cell>
          <cell r="V204">
            <v>218048.7</v>
          </cell>
          <cell r="W204">
            <v>272824</v>
          </cell>
          <cell r="X204">
            <v>213943.03333333333</v>
          </cell>
          <cell r="Y204">
            <v>81577.100000000006</v>
          </cell>
          <cell r="Z204">
            <v>404571.36666666664</v>
          </cell>
          <cell r="AA204">
            <v>509269.8</v>
          </cell>
          <cell r="AB204">
            <v>57221.23333333333</v>
          </cell>
          <cell r="AC204">
            <v>56710.333333333336</v>
          </cell>
          <cell r="AD204">
            <v>20935.399999999998</v>
          </cell>
          <cell r="AE204">
            <v>18661.366666666665</v>
          </cell>
          <cell r="AF204">
            <v>13635.8</v>
          </cell>
          <cell r="AG204">
            <v>5025.5666666666657</v>
          </cell>
          <cell r="AH204">
            <v>2274.0333333333333</v>
          </cell>
          <cell r="AI204">
            <v>11537.966666666667</v>
          </cell>
          <cell r="AJ204">
            <v>11429.133333333333</v>
          </cell>
          <cell r="AK204">
            <v>8622.5666666666675</v>
          </cell>
          <cell r="AL204">
            <v>253.66666666666666</v>
          </cell>
          <cell r="AM204">
            <v>2552.8999999999992</v>
          </cell>
          <cell r="AN204">
            <v>108.83333333333333</v>
          </cell>
          <cell r="AO204">
            <v>1569671.3359063859</v>
          </cell>
          <cell r="AP204">
            <v>937687.86693948775</v>
          </cell>
          <cell r="AQ204">
            <v>826163.86693948763</v>
          </cell>
          <cell r="AR204">
            <v>111524</v>
          </cell>
          <cell r="AS204">
            <v>631983.46896689734</v>
          </cell>
          <cell r="AT204">
            <v>1040620.8225834813</v>
          </cell>
          <cell r="AU204">
            <v>232982.34066474819</v>
          </cell>
          <cell r="AV204">
            <v>232982.34066474819</v>
          </cell>
          <cell r="AW204">
            <v>0</v>
          </cell>
          <cell r="AX204">
            <v>807638.4819187331</v>
          </cell>
          <cell r="AY204">
            <v>807638.4819187331</v>
          </cell>
          <cell r="AZ204" t="e">
            <v>#N/A</v>
          </cell>
          <cell r="BA204" t="e">
            <v>#N/A</v>
          </cell>
          <cell r="BB204">
            <v>43488.140181264578</v>
          </cell>
        </row>
        <row r="205">
          <cell r="A205">
            <v>43830</v>
          </cell>
          <cell r="B205">
            <v>3219017.2580645159</v>
          </cell>
          <cell r="C205">
            <v>2632617.064516129</v>
          </cell>
          <cell r="D205">
            <v>1323747.516129032</v>
          </cell>
          <cell r="E205">
            <v>1250688.580129032</v>
          </cell>
          <cell r="F205">
            <v>73058.936000000002</v>
          </cell>
          <cell r="G205">
            <v>1308869.5483870963</v>
          </cell>
          <cell r="H205">
            <v>1229408.032258064</v>
          </cell>
          <cell r="I205">
            <v>1207980.1392580641</v>
          </cell>
          <cell r="J205">
            <v>21427.893</v>
          </cell>
          <cell r="K205">
            <v>21387.784</v>
          </cell>
          <cell r="L205">
            <v>40.109000000000002</v>
          </cell>
          <cell r="M205">
            <v>79461.516129032258</v>
          </cell>
          <cell r="N205">
            <v>586400.19354838715</v>
          </cell>
          <cell r="O205">
            <v>2512308.9306733301</v>
          </cell>
          <cell r="P205">
            <v>4203494.5113184918</v>
          </cell>
          <cell r="Q205">
            <v>2254170.3500281689</v>
          </cell>
          <cell r="R205">
            <v>2181111.4140281687</v>
          </cell>
          <cell r="S205">
            <v>3563039.8984152661</v>
          </cell>
          <cell r="T205">
            <v>1871451.064516129</v>
          </cell>
          <cell r="U205">
            <v>1810975.9677419355</v>
          </cell>
          <cell r="V205">
            <v>224496</v>
          </cell>
          <cell r="W205">
            <v>292433.58064516127</v>
          </cell>
          <cell r="X205">
            <v>214825.48387096773</v>
          </cell>
          <cell r="Y205">
            <v>79155.225806451606</v>
          </cell>
          <cell r="Z205">
            <v>401920.16129032261</v>
          </cell>
          <cell r="AA205">
            <v>533758.12903225806</v>
          </cell>
          <cell r="AB205">
            <v>64387.387096774197</v>
          </cell>
          <cell r="AC205">
            <v>60475.096774193546</v>
          </cell>
          <cell r="AD205">
            <v>20775.903225806451</v>
          </cell>
          <cell r="AE205">
            <v>18362.870967741936</v>
          </cell>
          <cell r="AF205">
            <v>13325.774193548386</v>
          </cell>
          <cell r="AG205">
            <v>5037.0967741935492</v>
          </cell>
          <cell r="AH205">
            <v>2413.0322580645161</v>
          </cell>
          <cell r="AI205">
            <v>10766.741935483871</v>
          </cell>
          <cell r="AJ205">
            <v>10656</v>
          </cell>
          <cell r="AK205">
            <v>7935.1290322580644</v>
          </cell>
          <cell r="AL205">
            <v>253</v>
          </cell>
          <cell r="AM205">
            <v>2467.8709677419356</v>
          </cell>
          <cell r="AN205">
            <v>110.74193548387096</v>
          </cell>
          <cell r="AO205">
            <v>1734073.15697346</v>
          </cell>
          <cell r="AP205">
            <v>1062926.6726088149</v>
          </cell>
          <cell r="AQ205">
            <v>930422.83389913721</v>
          </cell>
          <cell r="AR205">
            <v>132503.83870967742</v>
          </cell>
          <cell r="AS205">
            <v>671146.48436464567</v>
          </cell>
          <cell r="AT205">
            <v>1171440.1038033599</v>
          </cell>
          <cell r="AU205">
            <v>432590.32563700515</v>
          </cell>
          <cell r="AV205">
            <v>432590.32563700515</v>
          </cell>
          <cell r="AW205">
            <v>0</v>
          </cell>
          <cell r="AX205">
            <v>738849.77816635463</v>
          </cell>
          <cell r="AY205">
            <v>738849.77816635463</v>
          </cell>
          <cell r="AZ205" t="e">
            <v>#N/A</v>
          </cell>
          <cell r="BA205" t="e">
            <v>#N/A</v>
          </cell>
          <cell r="BB205">
            <v>44352.91728626594</v>
          </cell>
        </row>
        <row r="206">
          <cell r="A206">
            <v>43861</v>
          </cell>
          <cell r="B206">
            <v>3501658.6129032252</v>
          </cell>
          <cell r="C206">
            <v>2842018.161290322</v>
          </cell>
          <cell r="D206">
            <v>1409504.2580645159</v>
          </cell>
          <cell r="E206">
            <v>1263176.5720645159</v>
          </cell>
          <cell r="F206">
            <v>146327.68599999999</v>
          </cell>
          <cell r="G206">
            <v>1432513.9032258063</v>
          </cell>
          <cell r="H206">
            <v>1353698.1935483869</v>
          </cell>
          <cell r="I206">
            <v>1323439.7965483868</v>
          </cell>
          <cell r="J206">
            <v>30258.397000000001</v>
          </cell>
          <cell r="K206">
            <v>30209.88</v>
          </cell>
          <cell r="L206">
            <v>48.517000000000003</v>
          </cell>
          <cell r="M206">
            <v>78815.709677419349</v>
          </cell>
          <cell r="N206">
            <v>659640.45161290327</v>
          </cell>
          <cell r="O206">
            <v>2728223.233230446</v>
          </cell>
          <cell r="P206">
            <v>4570719.3622627044</v>
          </cell>
          <cell r="Q206">
            <v>2411862.5235530259</v>
          </cell>
          <cell r="R206">
            <v>2265534.8375530262</v>
          </cell>
          <cell r="S206">
            <v>3844376.4267788329</v>
          </cell>
          <cell r="T206">
            <v>1891130.2258064516</v>
          </cell>
          <cell r="U206">
            <v>1826698.935483871</v>
          </cell>
          <cell r="V206">
            <v>220371.93548387097</v>
          </cell>
          <cell r="W206">
            <v>291310.3548387097</v>
          </cell>
          <cell r="X206">
            <v>214598.38709677418</v>
          </cell>
          <cell r="Y206">
            <v>77300.741935483864</v>
          </cell>
          <cell r="Z206">
            <v>401019.45161290321</v>
          </cell>
          <cell r="AA206">
            <v>553024.22580645164</v>
          </cell>
          <cell r="AB206">
            <v>69073.838709677424</v>
          </cell>
          <cell r="AC206">
            <v>64431.290322580644</v>
          </cell>
          <cell r="AD206">
            <v>21591.354838709678</v>
          </cell>
          <cell r="AE206">
            <v>19041.129032258064</v>
          </cell>
          <cell r="AF206">
            <v>13635</v>
          </cell>
          <cell r="AG206">
            <v>5406.1290322580644</v>
          </cell>
          <cell r="AH206">
            <v>2550.2258064516127</v>
          </cell>
          <cell r="AI206">
            <v>10160.193548387097</v>
          </cell>
          <cell r="AJ206">
            <v>10039.193548387097</v>
          </cell>
          <cell r="AK206">
            <v>7409</v>
          </cell>
          <cell r="AL206">
            <v>205.67741935483872</v>
          </cell>
          <cell r="AM206">
            <v>2424.516129032258</v>
          </cell>
          <cell r="AN206">
            <v>121</v>
          </cell>
          <cell r="AO206">
            <v>1692948.448863005</v>
          </cell>
          <cell r="AP206">
            <v>1136813.0396820589</v>
          </cell>
          <cell r="AQ206">
            <v>1002358.26548851</v>
          </cell>
          <cell r="AR206">
            <v>134454.77419354839</v>
          </cell>
          <cell r="AS206">
            <v>556135.40918094688</v>
          </cell>
          <cell r="AT206">
            <v>1475354.4205574933</v>
          </cell>
          <cell r="AU206">
            <v>482226.5458584291</v>
          </cell>
          <cell r="AV206">
            <v>482226.5458584291</v>
          </cell>
          <cell r="AW206">
            <v>0</v>
          </cell>
          <cell r="AX206">
            <v>993127.8746990643</v>
          </cell>
          <cell r="AY206">
            <v>993127.8746990643</v>
          </cell>
          <cell r="AZ206" t="e">
            <v>#N/A</v>
          </cell>
          <cell r="BA206" t="e">
            <v>#N/A</v>
          </cell>
          <cell r="BB206">
            <v>45195.813101643602</v>
          </cell>
        </row>
        <row r="207">
          <cell r="A207">
            <v>43890</v>
          </cell>
          <cell r="B207">
            <v>3707901.1724137934</v>
          </cell>
          <cell r="C207">
            <v>3039785</v>
          </cell>
          <cell r="D207">
            <v>1504689.551724138</v>
          </cell>
          <cell r="E207">
            <v>1302129.615724138</v>
          </cell>
          <cell r="F207">
            <v>202559.93599999999</v>
          </cell>
          <cell r="G207">
            <v>1535095.4482758623</v>
          </cell>
          <cell r="H207">
            <v>1452533.482758621</v>
          </cell>
          <cell r="I207">
            <v>1398867.4577586211</v>
          </cell>
          <cell r="J207">
            <v>53666.025000000001</v>
          </cell>
          <cell r="K207">
            <v>51328.131000000001</v>
          </cell>
          <cell r="L207">
            <v>2337.8939999999998</v>
          </cell>
          <cell r="M207">
            <v>82561.965517241377</v>
          </cell>
          <cell r="N207">
            <v>668116.17241379316</v>
          </cell>
          <cell r="O207">
            <v>2804026.364232576</v>
          </cell>
          <cell r="P207">
            <v>4770835.9504394727</v>
          </cell>
          <cell r="Q207">
            <v>2514552.0194049892</v>
          </cell>
          <cell r="R207">
            <v>2311992.083404989</v>
          </cell>
          <cell r="S207">
            <v>4049647.4676808519</v>
          </cell>
          <cell r="T207">
            <v>1904997.7586206896</v>
          </cell>
          <cell r="U207">
            <v>1838425.4137931035</v>
          </cell>
          <cell r="V207">
            <v>218600.58620689655</v>
          </cell>
          <cell r="W207">
            <v>289828.37931034481</v>
          </cell>
          <cell r="X207">
            <v>213997.10344827586</v>
          </cell>
          <cell r="Y207">
            <v>75746</v>
          </cell>
          <cell r="Z207">
            <v>403817.93103448278</v>
          </cell>
          <cell r="AA207">
            <v>565070.37931034481</v>
          </cell>
          <cell r="AB207">
            <v>71365.034482758623</v>
          </cell>
          <cell r="AC207">
            <v>66572.344827586203</v>
          </cell>
          <cell r="AD207">
            <v>21147.137931034482</v>
          </cell>
          <cell r="AE207">
            <v>18617.551724137931</v>
          </cell>
          <cell r="AF207">
            <v>13173.620689655172</v>
          </cell>
          <cell r="AG207">
            <v>5443.9310344827591</v>
          </cell>
          <cell r="AH207">
            <v>2529.5862068965516</v>
          </cell>
          <cell r="AI207">
            <v>9849.8965517241377</v>
          </cell>
          <cell r="AJ207">
            <v>9723.3793103448279</v>
          </cell>
          <cell r="AK207">
            <v>7151.4137931034484</v>
          </cell>
          <cell r="AL207">
            <v>178.75862068965517</v>
          </cell>
          <cell r="AM207">
            <v>2393.2068965517242</v>
          </cell>
          <cell r="AN207">
            <v>126.51724137931035</v>
          </cell>
          <cell r="AO207">
            <v>1860024.3156756039</v>
          </cell>
          <cell r="AP207">
            <v>1141868.5021636116</v>
          </cell>
          <cell r="AQ207">
            <v>1009862.467680853</v>
          </cell>
          <cell r="AR207">
            <v>132006.03448275861</v>
          </cell>
          <cell r="AS207">
            <v>718155.81351199304</v>
          </cell>
          <cell r="AT207">
            <v>1424805.0634577244</v>
          </cell>
          <cell r="AU207">
            <v>20050.658308724182</v>
          </cell>
          <cell r="AV207">
            <v>20050.658308724182</v>
          </cell>
          <cell r="AW207">
            <v>0</v>
          </cell>
          <cell r="AX207">
            <v>1404754.4051490002</v>
          </cell>
          <cell r="AY207">
            <v>1404754.4051490002</v>
          </cell>
          <cell r="AZ207" t="e">
            <v>#N/A</v>
          </cell>
          <cell r="BA207" t="e">
            <v>#N/A</v>
          </cell>
          <cell r="BB207">
            <v>44731.231790587684</v>
          </cell>
        </row>
        <row r="208">
          <cell r="A208">
            <v>43921</v>
          </cell>
          <cell r="B208">
            <v>3938425.6774193551</v>
          </cell>
          <cell r="C208">
            <v>3241610.2903225808</v>
          </cell>
          <cell r="D208">
            <v>1633943.3225806451</v>
          </cell>
          <cell r="E208">
            <v>1405860.9885806451</v>
          </cell>
          <cell r="F208">
            <v>228082.33399999997</v>
          </cell>
          <cell r="G208">
            <v>1607666.9677419353</v>
          </cell>
          <cell r="H208">
            <v>1511123.451612903</v>
          </cell>
          <cell r="I208">
            <v>1448105.1996129029</v>
          </cell>
          <cell r="J208">
            <v>63018.252</v>
          </cell>
          <cell r="K208">
            <v>57010.925999999999</v>
          </cell>
          <cell r="L208">
            <v>6007.326</v>
          </cell>
          <cell r="M208">
            <v>96543.516129032258</v>
          </cell>
          <cell r="N208">
            <v>696815.38709677418</v>
          </cell>
          <cell r="O208">
            <v>2970751.9855068279</v>
          </cell>
          <cell r="P208">
            <v>5037829.9532487635</v>
          </cell>
          <cell r="Q208">
            <v>2666096.791958441</v>
          </cell>
          <cell r="R208">
            <v>2438014.4579584412</v>
          </cell>
          <cell r="S208">
            <v>4273763.7597003765</v>
          </cell>
          <cell r="T208">
            <v>1961608.935483871</v>
          </cell>
          <cell r="U208">
            <v>1897531.1935483871</v>
          </cell>
          <cell r="V208">
            <v>243642.25806451612</v>
          </cell>
          <cell r="W208">
            <v>308885.45161290321</v>
          </cell>
          <cell r="X208">
            <v>213248.38709677418</v>
          </cell>
          <cell r="Y208">
            <v>74756.419354838712</v>
          </cell>
          <cell r="Z208">
            <v>408090.54838709679</v>
          </cell>
          <cell r="AA208">
            <v>567342.6451612903</v>
          </cell>
          <cell r="AB208">
            <v>81565.483870967742</v>
          </cell>
          <cell r="AC208">
            <v>64077.741935483871</v>
          </cell>
          <cell r="AD208">
            <v>20724.06451612903</v>
          </cell>
          <cell r="AE208">
            <v>18256.677419354837</v>
          </cell>
          <cell r="AF208">
            <v>12948.322580645161</v>
          </cell>
          <cell r="AG208">
            <v>5308.3548387096762</v>
          </cell>
          <cell r="AH208">
            <v>2467.3870967741937</v>
          </cell>
          <cell r="AI208">
            <v>9361.1290322580644</v>
          </cell>
          <cell r="AJ208">
            <v>9232.1290322580644</v>
          </cell>
          <cell r="AK208">
            <v>6704.4516129032254</v>
          </cell>
          <cell r="AL208">
            <v>150.48387096774192</v>
          </cell>
          <cell r="AM208">
            <v>2377.1935483870971</v>
          </cell>
          <cell r="AN208">
            <v>129</v>
          </cell>
          <cell r="AO208">
            <v>1941047.506396034</v>
          </cell>
          <cell r="AP208">
            <v>1179645.5338939249</v>
          </cell>
          <cell r="AQ208">
            <v>1032153.469377796</v>
          </cell>
          <cell r="AR208">
            <v>147492.06451612903</v>
          </cell>
          <cell r="AS208">
            <v>761401.97250210948</v>
          </cell>
          <cell r="AT208">
            <v>1535534.4588832371</v>
          </cell>
          <cell r="AU208">
            <v>17611.936580657159</v>
          </cell>
          <cell r="AV208">
            <v>17611.936580657159</v>
          </cell>
          <cell r="AW208">
            <v>0</v>
          </cell>
          <cell r="AX208">
            <v>1517922.5223025798</v>
          </cell>
          <cell r="AY208">
            <v>1517922.5223025798</v>
          </cell>
          <cell r="AZ208" t="e">
            <v>#N/A</v>
          </cell>
          <cell r="BA208" t="e">
            <v>#N/A</v>
          </cell>
          <cell r="BB208">
            <v>44262.890166865101</v>
          </cell>
        </row>
        <row r="209">
          <cell r="A209">
            <v>43951</v>
          </cell>
          <cell r="B209">
            <v>4280511.5999999996</v>
          </cell>
          <cell r="C209">
            <v>3565852.9333333331</v>
          </cell>
          <cell r="D209">
            <v>1952811.5666666669</v>
          </cell>
          <cell r="E209">
            <v>1676592.1246666668</v>
          </cell>
          <cell r="F209">
            <v>276219.44200000004</v>
          </cell>
          <cell r="G209">
            <v>1613041.3666666669</v>
          </cell>
          <cell r="H209">
            <v>1460999.966666667</v>
          </cell>
          <cell r="I209">
            <v>1392770.3936666669</v>
          </cell>
          <cell r="J209">
            <v>68229.573000000004</v>
          </cell>
          <cell r="K209">
            <v>57350.095999999998</v>
          </cell>
          <cell r="L209">
            <v>10879.477000000001</v>
          </cell>
          <cell r="M209">
            <v>152041.4</v>
          </cell>
          <cell r="N209">
            <v>714658.66666666663</v>
          </cell>
          <cell r="O209">
            <v>3399888.1250601709</v>
          </cell>
          <cell r="P209">
            <v>5471712.458393503</v>
          </cell>
          <cell r="Q209">
            <v>3091923.9917268381</v>
          </cell>
          <cell r="R209">
            <v>2815704.5497268382</v>
          </cell>
          <cell r="S209">
            <v>4704965.3583935034</v>
          </cell>
          <cell r="T209">
            <v>2078609.8</v>
          </cell>
          <cell r="U209">
            <v>2021202.2333333334</v>
          </cell>
          <cell r="V209">
            <v>305499.09999999998</v>
          </cell>
          <cell r="W209">
            <v>353889.63333333336</v>
          </cell>
          <cell r="X209">
            <v>212940.63333333333</v>
          </cell>
          <cell r="Y209">
            <v>73355.899999999994</v>
          </cell>
          <cell r="Z209">
            <v>405326.53333333333</v>
          </cell>
          <cell r="AA209">
            <v>561562.6</v>
          </cell>
          <cell r="AB209">
            <v>108627.83333333333</v>
          </cell>
          <cell r="AC209">
            <v>57407.566666666666</v>
          </cell>
          <cell r="AD209">
            <v>20512.833333333332</v>
          </cell>
          <cell r="AE209">
            <v>18075.099999999999</v>
          </cell>
          <cell r="AF209">
            <v>13006.1</v>
          </cell>
          <cell r="AG209">
            <v>5068.9999999999982</v>
          </cell>
          <cell r="AH209">
            <v>2437.7333333333331</v>
          </cell>
          <cell r="AI209">
            <v>8837.8333333333339</v>
          </cell>
          <cell r="AJ209">
            <v>8708.3333333333339</v>
          </cell>
          <cell r="AK209">
            <v>6235.7333333333336</v>
          </cell>
          <cell r="AL209">
            <v>128.13333333333333</v>
          </cell>
          <cell r="AM209">
            <v>2344.4666666666672</v>
          </cell>
          <cell r="AN209">
            <v>129.5</v>
          </cell>
          <cell r="AO209">
            <v>2168039.4098522151</v>
          </cell>
          <cell r="AP209">
            <v>1330993.6583935034</v>
          </cell>
          <cell r="AQ209">
            <v>1139112.42506017</v>
          </cell>
          <cell r="AR209">
            <v>191881.23333333334</v>
          </cell>
          <cell r="AS209">
            <v>837045.75145871192</v>
          </cell>
          <cell r="AT209">
            <v>1589398.2251504657</v>
          </cell>
          <cell r="AU209">
            <v>359478.46623683296</v>
          </cell>
          <cell r="AV209">
            <v>359478.46623683296</v>
          </cell>
          <cell r="AW209">
            <v>0</v>
          </cell>
          <cell r="AX209">
            <v>1229919.7589136327</v>
          </cell>
          <cell r="AY209">
            <v>1229919.7589136327</v>
          </cell>
          <cell r="AZ209" t="e">
            <v>#N/A</v>
          </cell>
          <cell r="BA209" t="e">
            <v>#N/A</v>
          </cell>
          <cell r="BB209">
            <v>43734.666697854263</v>
          </cell>
        </row>
        <row r="210">
          <cell r="A210">
            <v>43982</v>
          </cell>
          <cell r="B210">
            <v>4604310.2903225804</v>
          </cell>
          <cell r="C210">
            <v>3813400.5161290318</v>
          </cell>
          <cell r="D210">
            <v>2117433.1935483869</v>
          </cell>
          <cell r="E210">
            <v>1768782.3365483868</v>
          </cell>
          <cell r="F210">
            <v>348650.85700000002</v>
          </cell>
          <cell r="G210">
            <v>1695967.3225806456</v>
          </cell>
          <cell r="H210">
            <v>1580002.2258064521</v>
          </cell>
          <cell r="I210">
            <v>1501585.3408064521</v>
          </cell>
          <cell r="J210">
            <v>78416.885000000009</v>
          </cell>
          <cell r="K210">
            <v>52967.533000000003</v>
          </cell>
          <cell r="L210">
            <v>25449.351999999999</v>
          </cell>
          <cell r="M210">
            <v>115965.0967741935</v>
          </cell>
          <cell r="N210">
            <v>790909.77419354836</v>
          </cell>
          <cell r="O210">
            <v>3682704.290544041</v>
          </cell>
          <cell r="P210">
            <v>5893167.5808666227</v>
          </cell>
          <cell r="Q210">
            <v>3362735.258285976</v>
          </cell>
          <cell r="R210">
            <v>3014084.4012859762</v>
          </cell>
          <cell r="S210">
            <v>5058702.5808666227</v>
          </cell>
          <cell r="T210">
            <v>2165943.0967741935</v>
          </cell>
          <cell r="U210">
            <v>2123747.6451612902</v>
          </cell>
          <cell r="V210">
            <v>309375</v>
          </cell>
          <cell r="W210">
            <v>451760.93548387097</v>
          </cell>
          <cell r="X210">
            <v>212385.12903225806</v>
          </cell>
          <cell r="Y210">
            <v>71671.903225806454</v>
          </cell>
          <cell r="Z210">
            <v>400033.06451612903</v>
          </cell>
          <cell r="AA210">
            <v>550225.87096774194</v>
          </cell>
          <cell r="AB210">
            <v>128295.74193548386</v>
          </cell>
          <cell r="AC210">
            <v>42195.451612903227</v>
          </cell>
          <cell r="AD210">
            <v>19619.709677419352</v>
          </cell>
          <cell r="AE210">
            <v>17205.032258064515</v>
          </cell>
          <cell r="AF210">
            <v>12236.354838709678</v>
          </cell>
          <cell r="AG210">
            <v>4968.6774193548372</v>
          </cell>
          <cell r="AH210">
            <v>2414.6774193548385</v>
          </cell>
          <cell r="AI210">
            <v>8186.7741935483873</v>
          </cell>
          <cell r="AJ210">
            <v>8057.7741935483873</v>
          </cell>
          <cell r="AK210">
            <v>5692.5161290322585</v>
          </cell>
          <cell r="AL210">
            <v>76.709677419354833</v>
          </cell>
          <cell r="AM210">
            <v>2288.5483870967741</v>
          </cell>
          <cell r="AN210">
            <v>129</v>
          </cell>
          <cell r="AO210">
            <v>2181263.833391896</v>
          </cell>
          <cell r="AP210">
            <v>1430270.0002214606</v>
          </cell>
          <cell r="AQ210">
            <v>1245302.06473759</v>
          </cell>
          <cell r="AR210">
            <v>184967.93548387097</v>
          </cell>
          <cell r="AS210">
            <v>750993.83317043551</v>
          </cell>
          <cell r="AT210">
            <v>1870637.4511991979</v>
          </cell>
          <cell r="AU210">
            <v>609530.11295390781</v>
          </cell>
          <cell r="AV210">
            <v>609530.11295390781</v>
          </cell>
          <cell r="AW210">
            <v>0</v>
          </cell>
          <cell r="AX210">
            <v>1261107.3382452901</v>
          </cell>
          <cell r="AY210">
            <v>1261107.3382452901</v>
          </cell>
          <cell r="AZ210" t="e">
            <v>#N/A</v>
          </cell>
          <cell r="BA210" t="e">
            <v>#N/A</v>
          </cell>
          <cell r="BB210">
            <v>43084.114867558688</v>
          </cell>
        </row>
        <row r="211">
          <cell r="A211">
            <v>44012</v>
          </cell>
          <cell r="B211">
            <v>4984779.166666667</v>
          </cell>
          <cell r="C211">
            <v>4079937.5</v>
          </cell>
          <cell r="D211">
            <v>2211087.4</v>
          </cell>
          <cell r="E211">
            <v>1848694.17</v>
          </cell>
          <cell r="F211">
            <v>362393.23</v>
          </cell>
          <cell r="G211">
            <v>1868850.0999999999</v>
          </cell>
          <cell r="H211">
            <v>1768447.6333333331</v>
          </cell>
          <cell r="I211">
            <v>1694037.630333333</v>
          </cell>
          <cell r="J211">
            <v>74410.002999999997</v>
          </cell>
          <cell r="K211">
            <v>48863.442999999999</v>
          </cell>
          <cell r="L211">
            <v>25546.560000000001</v>
          </cell>
          <cell r="M211">
            <v>100402.4666666667</v>
          </cell>
          <cell r="N211">
            <v>904841.66666666663</v>
          </cell>
          <cell r="O211">
            <v>3910094.251726836</v>
          </cell>
          <cell r="P211">
            <v>6365388.9517268371</v>
          </cell>
          <cell r="Q211">
            <v>3540900.3850601702</v>
          </cell>
          <cell r="R211">
            <v>3178507.1550601702</v>
          </cell>
          <cell r="S211">
            <v>5409750.4850601684</v>
          </cell>
          <cell r="T211">
            <v>2242471.0666666664</v>
          </cell>
          <cell r="U211">
            <v>2205414.7999999998</v>
          </cell>
          <cell r="V211">
            <v>284984.66666666669</v>
          </cell>
          <cell r="W211">
            <v>503170.33333333331</v>
          </cell>
          <cell r="X211">
            <v>211842</v>
          </cell>
          <cell r="Y211">
            <v>72910.600000000006</v>
          </cell>
          <cell r="Z211">
            <v>399623.1</v>
          </cell>
          <cell r="AA211">
            <v>590553.96666666667</v>
          </cell>
          <cell r="AB211">
            <v>142330.13333333333</v>
          </cell>
          <cell r="AC211">
            <v>37056.26666666667</v>
          </cell>
          <cell r="AD211">
            <v>19191</v>
          </cell>
          <cell r="AE211">
            <v>16837.599999999999</v>
          </cell>
          <cell r="AF211">
            <v>11904.8</v>
          </cell>
          <cell r="AG211">
            <v>4932.7999999999993</v>
          </cell>
          <cell r="AH211">
            <v>2353.4</v>
          </cell>
          <cell r="AI211">
            <v>7664.7666666666664</v>
          </cell>
          <cell r="AJ211">
            <v>7536.3666666666668</v>
          </cell>
          <cell r="AK211">
            <v>5221.5666666666666</v>
          </cell>
          <cell r="AL211">
            <v>89.666666666666671</v>
          </cell>
          <cell r="AM211">
            <v>2225.1333333333337</v>
          </cell>
          <cell r="AN211">
            <v>128.4</v>
          </cell>
          <cell r="AO211">
            <v>2149122.5418838509</v>
          </cell>
          <cell r="AP211">
            <v>1517798.3517268363</v>
          </cell>
          <cell r="AQ211">
            <v>1329812.9850601689</v>
          </cell>
          <cell r="AR211">
            <v>187985.36666666667</v>
          </cell>
          <cell r="AS211">
            <v>631324.19015701418</v>
          </cell>
          <cell r="AT211">
            <v>2249034.7772213807</v>
          </cell>
          <cell r="AU211">
            <v>588672.12083534698</v>
          </cell>
          <cell r="AV211">
            <v>588672.12083534698</v>
          </cell>
          <cell r="AW211">
            <v>0</v>
          </cell>
          <cell r="AX211">
            <v>1660362.6563860336</v>
          </cell>
          <cell r="AY211">
            <v>1660362.6563860336</v>
          </cell>
          <cell r="AZ211" t="e">
            <v>#N/A</v>
          </cell>
          <cell r="BA211" t="e">
            <v>#N/A</v>
          </cell>
          <cell r="BB211">
            <v>43051.150822372882</v>
          </cell>
        </row>
        <row r="212">
          <cell r="A212">
            <v>44043</v>
          </cell>
          <cell r="B212">
            <v>5254066.1935483869</v>
          </cell>
          <cell r="C212">
            <v>4330046.2903225804</v>
          </cell>
          <cell r="D212">
            <v>2331486.064516129</v>
          </cell>
          <cell r="E212">
            <v>1959950.662516129</v>
          </cell>
          <cell r="F212">
            <v>371535.402</v>
          </cell>
          <cell r="G212">
            <v>1998560.2258064519</v>
          </cell>
          <cell r="H212">
            <v>1899434.419354839</v>
          </cell>
          <cell r="I212">
            <v>1835269.4963548391</v>
          </cell>
          <cell r="J212">
            <v>64164.923000000003</v>
          </cell>
          <cell r="K212">
            <v>43325.19</v>
          </cell>
          <cell r="L212">
            <v>20839.733</v>
          </cell>
          <cell r="M212">
            <v>99125.806451612909</v>
          </cell>
          <cell r="N212">
            <v>924019.90322580643</v>
          </cell>
          <cell r="O212">
            <v>4113985.5502214599</v>
          </cell>
          <cell r="P212">
            <v>6749761.3889311366</v>
          </cell>
          <cell r="Q212">
            <v>3762170.6147375889</v>
          </cell>
          <cell r="R212">
            <v>3390635.2127375891</v>
          </cell>
          <cell r="S212">
            <v>5760730.8405440403</v>
          </cell>
          <cell r="T212">
            <v>2307618.8387096776</v>
          </cell>
          <cell r="U212">
            <v>2270638.9032258065</v>
          </cell>
          <cell r="V212">
            <v>276799.25806451612</v>
          </cell>
          <cell r="W212">
            <v>531188.77419354836</v>
          </cell>
          <cell r="X212">
            <v>211559</v>
          </cell>
          <cell r="Y212">
            <v>76275.645161290318</v>
          </cell>
          <cell r="Z212">
            <v>399847.58064516127</v>
          </cell>
          <cell r="AA212">
            <v>629802.25806451612</v>
          </cell>
          <cell r="AB212">
            <v>145166.38709677418</v>
          </cell>
          <cell r="AC212">
            <v>36979.93548387097</v>
          </cell>
          <cell r="AD212">
            <v>19298.677419354841</v>
          </cell>
          <cell r="AE212">
            <v>16997.354838709678</v>
          </cell>
          <cell r="AF212">
            <v>12131</v>
          </cell>
          <cell r="AG212">
            <v>4866.354838709678</v>
          </cell>
          <cell r="AH212">
            <v>2301.3225806451615</v>
          </cell>
          <cell r="AI212">
            <v>7073.5483870967746</v>
          </cell>
          <cell r="AJ212">
            <v>6945.5483870967746</v>
          </cell>
          <cell r="AK212">
            <v>4706.9032258064517</v>
          </cell>
          <cell r="AL212">
            <v>107.3225806451613</v>
          </cell>
          <cell r="AM212">
            <v>2131.3225806451615</v>
          </cell>
          <cell r="AN212">
            <v>128</v>
          </cell>
          <cell r="AO212">
            <v>2303559.5275169099</v>
          </cell>
          <cell r="AP212">
            <v>1635051.3566730733</v>
          </cell>
          <cell r="AQ212">
            <v>1430684.5502214599</v>
          </cell>
          <cell r="AR212">
            <v>204366.80645161291</v>
          </cell>
          <cell r="AS212">
            <v>668508.1708438365</v>
          </cell>
          <cell r="AT212">
            <v>2401650.1524441997</v>
          </cell>
          <cell r="AU212">
            <v>693249.18537000578</v>
          </cell>
          <cell r="AV212">
            <v>693249.18537000578</v>
          </cell>
          <cell r="AW212">
            <v>0</v>
          </cell>
          <cell r="AX212">
            <v>1708400.967074194</v>
          </cell>
          <cell r="AY212">
            <v>1708400.967074194</v>
          </cell>
          <cell r="AZ212" t="e">
            <v>#N/A</v>
          </cell>
          <cell r="BA212" t="e">
            <v>#N/A</v>
          </cell>
          <cell r="BB212">
            <v>43312.825097408924</v>
          </cell>
        </row>
        <row r="213">
          <cell r="A213">
            <v>44074</v>
          </cell>
          <cell r="B213">
            <v>5437236.3548387084</v>
          </cell>
          <cell r="C213">
            <v>4434661.3225806449</v>
          </cell>
          <cell r="D213">
            <v>2286276.967741936</v>
          </cell>
          <cell r="E213">
            <v>1941799.9157419358</v>
          </cell>
          <cell r="F213">
            <v>344477.05200000003</v>
          </cell>
          <cell r="G213">
            <v>2148384.3548387098</v>
          </cell>
          <cell r="H213">
            <v>2051454.6129032259</v>
          </cell>
          <cell r="I213">
            <v>2004504.0429032259</v>
          </cell>
          <cell r="J213">
            <v>46950.57</v>
          </cell>
          <cell r="K213">
            <v>35270.828999999998</v>
          </cell>
          <cell r="L213">
            <v>11679.741</v>
          </cell>
          <cell r="M213">
            <v>96929.741935483864</v>
          </cell>
          <cell r="N213">
            <v>1002575.032258064</v>
          </cell>
          <cell r="O213">
            <v>4151495.2518343632</v>
          </cell>
          <cell r="P213">
            <v>6970647.7679633982</v>
          </cell>
          <cell r="Q213">
            <v>3753340.703447266</v>
          </cell>
          <cell r="R213">
            <v>3408863.6514472659</v>
          </cell>
          <cell r="S213">
            <v>5901725.0582859786</v>
          </cell>
          <cell r="T213">
            <v>2404225.3548387098</v>
          </cell>
          <cell r="U213">
            <v>2367233.935483871</v>
          </cell>
          <cell r="V213">
            <v>267313.70967741933</v>
          </cell>
          <cell r="W213">
            <v>567078.06451612909</v>
          </cell>
          <cell r="X213">
            <v>211655.03225806452</v>
          </cell>
          <cell r="Y213">
            <v>82030.806451612909</v>
          </cell>
          <cell r="Z213">
            <v>403692.51612903224</v>
          </cell>
          <cell r="AA213">
            <v>680310.12903225806</v>
          </cell>
          <cell r="AB213">
            <v>155153.67741935485</v>
          </cell>
          <cell r="AC213">
            <v>36991.419354838712</v>
          </cell>
          <cell r="AD213">
            <v>19503.677419354841</v>
          </cell>
          <cell r="AE213">
            <v>17214.451612903227</v>
          </cell>
          <cell r="AF213">
            <v>12392.41935483871</v>
          </cell>
          <cell r="AG213">
            <v>4822.032258064517</v>
          </cell>
          <cell r="AH213">
            <v>2289.2258064516127</v>
          </cell>
          <cell r="AI213">
            <v>6566.354838709678</v>
          </cell>
          <cell r="AJ213">
            <v>6433.5483870967746</v>
          </cell>
          <cell r="AK213">
            <v>4280.4193548387093</v>
          </cell>
          <cell r="AL213">
            <v>101.64516129032258</v>
          </cell>
          <cell r="AM213">
            <v>2051.4838709677429</v>
          </cell>
          <cell r="AN213">
            <v>132.80645161290323</v>
          </cell>
          <cell r="AO213">
            <v>2329228.2256319602</v>
          </cell>
          <cell r="AP213">
            <v>1667700.3163504926</v>
          </cell>
          <cell r="AQ213">
            <v>1467063.735705331</v>
          </cell>
          <cell r="AR213">
            <v>200636.5806451613</v>
          </cell>
          <cell r="AS213">
            <v>661527.9092814672</v>
          </cell>
          <cell r="AT213">
            <v>2493845.6949677779</v>
          </cell>
          <cell r="AU213">
            <v>664164.14707229368</v>
          </cell>
          <cell r="AV213">
            <v>664164.14707229368</v>
          </cell>
          <cell r="AW213">
            <v>0</v>
          </cell>
          <cell r="AX213">
            <v>1829681.5478954841</v>
          </cell>
          <cell r="AY213">
            <v>1829681.5478954841</v>
          </cell>
          <cell r="AZ213" t="e">
            <v>#N/A</v>
          </cell>
          <cell r="BA213" t="e">
            <v>#N/A</v>
          </cell>
          <cell r="BB213">
            <v>43152.290847092008</v>
          </cell>
        </row>
        <row r="214">
          <cell r="A214">
            <v>44104</v>
          </cell>
          <cell r="B214">
            <v>5583244.7666666666</v>
          </cell>
          <cell r="C214">
            <v>4520667.6333333338</v>
          </cell>
          <cell r="D214">
            <v>2250639.5</v>
          </cell>
          <cell r="E214">
            <v>1894981.8589999999</v>
          </cell>
          <cell r="F214">
            <v>355657.641</v>
          </cell>
          <cell r="G214">
            <v>2270028.1333333338</v>
          </cell>
          <cell r="H214">
            <v>2174816.3666666672</v>
          </cell>
          <cell r="I214">
            <v>2131269.1876666672</v>
          </cell>
          <cell r="J214">
            <v>43547.178999999996</v>
          </cell>
          <cell r="K214">
            <v>34600.735999999997</v>
          </cell>
          <cell r="L214">
            <v>8946.4429999999993</v>
          </cell>
          <cell r="M214">
            <v>95211.766666666663</v>
          </cell>
          <cell r="N214">
            <v>1062577.1333333331</v>
          </cell>
          <cell r="O214">
            <v>4129971.5450601699</v>
          </cell>
          <cell r="P214">
            <v>7162264.745060171</v>
          </cell>
          <cell r="Q214">
            <v>3731679.911726837</v>
          </cell>
          <cell r="R214">
            <v>3376022.2707268372</v>
          </cell>
          <cell r="S214">
            <v>6001708.0450601717</v>
          </cell>
          <cell r="T214">
            <v>2469549.7000000002</v>
          </cell>
          <cell r="U214">
            <v>2434506.8666666667</v>
          </cell>
          <cell r="V214">
            <v>272538.2</v>
          </cell>
          <cell r="W214">
            <v>590539</v>
          </cell>
          <cell r="X214">
            <v>212050.63333333333</v>
          </cell>
          <cell r="Y214">
            <v>87163.633333333331</v>
          </cell>
          <cell r="Z214">
            <v>411232.7</v>
          </cell>
          <cell r="AA214">
            <v>699901</v>
          </cell>
          <cell r="AB214">
            <v>161081.70000000001</v>
          </cell>
          <cell r="AC214">
            <v>35042.833333333336</v>
          </cell>
          <cell r="AD214">
            <v>19411.333333333332</v>
          </cell>
          <cell r="AE214">
            <v>17109.099999999999</v>
          </cell>
          <cell r="AF214">
            <v>12299.833333333334</v>
          </cell>
          <cell r="AG214">
            <v>4809.2666666666646</v>
          </cell>
          <cell r="AH214">
            <v>2302.2333333333331</v>
          </cell>
          <cell r="AI214">
            <v>6233.8666666666668</v>
          </cell>
          <cell r="AJ214">
            <v>6102.2</v>
          </cell>
          <cell r="AK214">
            <v>4053.6333333333332</v>
          </cell>
          <cell r="AL214">
            <v>119.2</v>
          </cell>
          <cell r="AM214">
            <v>1929.3666666666666</v>
          </cell>
          <cell r="AN214">
            <v>131.66666666666666</v>
          </cell>
          <cell r="AO214">
            <v>2313177.7926466442</v>
          </cell>
          <cell r="AP214">
            <v>1673118.3450601702</v>
          </cell>
          <cell r="AQ214">
            <v>1481040.411726837</v>
          </cell>
          <cell r="AR214">
            <v>192077.93333333332</v>
          </cell>
          <cell r="AS214">
            <v>640059.44758647366</v>
          </cell>
          <cell r="AT214">
            <v>2565833.9748501531</v>
          </cell>
          <cell r="AU214">
            <v>710509.33112782042</v>
          </cell>
          <cell r="AV214">
            <v>710509.33112782042</v>
          </cell>
          <cell r="AW214">
            <v>0</v>
          </cell>
          <cell r="AX214">
            <v>1855324.6437223325</v>
          </cell>
          <cell r="AY214">
            <v>1855324.6437223325</v>
          </cell>
          <cell r="AZ214" t="e">
            <v>#N/A</v>
          </cell>
          <cell r="BA214" t="e">
            <v>#N/A</v>
          </cell>
          <cell r="BB214">
            <v>42350.326285003888</v>
          </cell>
        </row>
        <row r="215">
          <cell r="A215">
            <v>44135</v>
          </cell>
          <cell r="B215">
            <v>5711853.6774193551</v>
          </cell>
          <cell r="C215">
            <v>4578049.1935483869</v>
          </cell>
          <cell r="D215">
            <v>2315013.7096774192</v>
          </cell>
          <cell r="E215">
            <v>1923752.2686774191</v>
          </cell>
          <cell r="F215">
            <v>391261.44100000005</v>
          </cell>
          <cell r="G215">
            <v>2263035.4838709678</v>
          </cell>
          <cell r="H215">
            <v>2163177.2903225808</v>
          </cell>
          <cell r="I215">
            <v>2116478.2433225811</v>
          </cell>
          <cell r="J215">
            <v>46699.047000000006</v>
          </cell>
          <cell r="K215">
            <v>37542.044000000002</v>
          </cell>
          <cell r="L215">
            <v>9157.0030000000006</v>
          </cell>
          <cell r="M215">
            <v>99858.193548387091</v>
          </cell>
          <cell r="N215">
            <v>1133804.483870968</v>
          </cell>
          <cell r="O215">
            <v>4234048.2292537177</v>
          </cell>
          <cell r="P215">
            <v>7334074.6486085588</v>
          </cell>
          <cell r="Q215">
            <v>3802153.7453827499</v>
          </cell>
          <cell r="R215">
            <v>3410892.3043827498</v>
          </cell>
          <cell r="S215">
            <v>6065189.2292537177</v>
          </cell>
          <cell r="T215">
            <v>2567757.3225806453</v>
          </cell>
          <cell r="U215">
            <v>2525984.064516129</v>
          </cell>
          <cell r="V215">
            <v>276697.96774193546</v>
          </cell>
          <cell r="W215">
            <v>618900.03225806449</v>
          </cell>
          <cell r="X215">
            <v>212106.29032258064</v>
          </cell>
          <cell r="Y215">
            <v>92655.354838709682</v>
          </cell>
          <cell r="Z215">
            <v>421617.6451612903</v>
          </cell>
          <cell r="AA215">
            <v>743155.16129032255</v>
          </cell>
          <cell r="AB215">
            <v>160851.61290322582</v>
          </cell>
          <cell r="AC215">
            <v>41773.258064516129</v>
          </cell>
          <cell r="AD215">
            <v>17629.967741935485</v>
          </cell>
          <cell r="AE215">
            <v>15319.870967741936</v>
          </cell>
          <cell r="AF215">
            <v>10827.516129032258</v>
          </cell>
          <cell r="AG215">
            <v>4492.354838709678</v>
          </cell>
          <cell r="AH215">
            <v>2310.0967741935483</v>
          </cell>
          <cell r="AI215">
            <v>5908.7419354838712</v>
          </cell>
          <cell r="AJ215">
            <v>5779.5483870967746</v>
          </cell>
          <cell r="AK215">
            <v>3823.3548387096776</v>
          </cell>
          <cell r="AL215">
            <v>103.06451612903226</v>
          </cell>
          <cell r="AM215">
            <v>1853.1290322580649</v>
          </cell>
          <cell r="AN215">
            <v>129.19354838709677</v>
          </cell>
          <cell r="AO215">
            <v>2318890.1347409738</v>
          </cell>
          <cell r="AP215">
            <v>1691992.6163504927</v>
          </cell>
          <cell r="AQ215">
            <v>1487140.035705331</v>
          </cell>
          <cell r="AR215">
            <v>204852.5806451613</v>
          </cell>
          <cell r="AS215">
            <v>626897.51839048113</v>
          </cell>
          <cell r="AT215">
            <v>2591966.3861362175</v>
          </cell>
          <cell r="AU215">
            <v>871990.14987405599</v>
          </cell>
          <cell r="AV215">
            <v>532108.1503663375</v>
          </cell>
          <cell r="AW215">
            <v>339881.99950771849</v>
          </cell>
          <cell r="AX215">
            <v>1719976.2362621615</v>
          </cell>
          <cell r="AY215">
            <v>1719976.2362621615</v>
          </cell>
          <cell r="AZ215" t="e">
            <v>#N/A</v>
          </cell>
          <cell r="BA215" t="e">
            <v>#N/A</v>
          </cell>
          <cell r="BB215">
            <v>40739.442995558806</v>
          </cell>
        </row>
        <row r="216">
          <cell r="A216">
            <v>44165</v>
          </cell>
          <cell r="B216">
            <v>5782227.8999999994</v>
          </cell>
          <cell r="C216">
            <v>4624819.0666666664</v>
          </cell>
          <cell r="D216">
            <v>2418553.7666666671</v>
          </cell>
          <cell r="E216">
            <v>1955344.571666667</v>
          </cell>
          <cell r="F216">
            <v>463209.19500000001</v>
          </cell>
          <cell r="G216">
            <v>2206265.3000000003</v>
          </cell>
          <cell r="H216">
            <v>2106088.666666667</v>
          </cell>
          <cell r="I216">
            <v>2059320.1216666671</v>
          </cell>
          <cell r="J216">
            <v>46768.544999999998</v>
          </cell>
          <cell r="K216">
            <v>37197.909</v>
          </cell>
          <cell r="L216">
            <v>9570.6360000000004</v>
          </cell>
          <cell r="M216">
            <v>100176.6333333333</v>
          </cell>
          <cell r="N216">
            <v>1157408.833333333</v>
          </cell>
          <cell r="O216">
            <v>4331341.1367268367</v>
          </cell>
          <cell r="P216">
            <v>7334810.5033935038</v>
          </cell>
          <cell r="Q216">
            <v>3886528.5033935029</v>
          </cell>
          <cell r="R216">
            <v>3423319.3083935031</v>
          </cell>
          <cell r="S216">
            <v>6092793.8033935027</v>
          </cell>
          <cell r="T216">
            <v>2661447.3000000003</v>
          </cell>
          <cell r="U216">
            <v>2616970.3333333335</v>
          </cell>
          <cell r="V216">
            <v>275707.7</v>
          </cell>
          <cell r="W216">
            <v>634187.93333333335</v>
          </cell>
          <cell r="X216">
            <v>212863.26666666666</v>
          </cell>
          <cell r="Y216">
            <v>98345.96666666666</v>
          </cell>
          <cell r="Z216">
            <v>433046.33333333331</v>
          </cell>
          <cell r="AA216">
            <v>797089.26666666672</v>
          </cell>
          <cell r="AB216">
            <v>165729.86666666667</v>
          </cell>
          <cell r="AC216">
            <v>44476.966666666667</v>
          </cell>
          <cell r="AD216">
            <v>16985.900000000001</v>
          </cell>
          <cell r="AE216">
            <v>14661.1</v>
          </cell>
          <cell r="AF216">
            <v>10404.966666666667</v>
          </cell>
          <cell r="AG216">
            <v>4256.1333333333332</v>
          </cell>
          <cell r="AH216">
            <v>2324.8000000000002</v>
          </cell>
          <cell r="AI216">
            <v>5690.5999999999995</v>
          </cell>
          <cell r="AJ216">
            <v>5564.333333333333</v>
          </cell>
          <cell r="AK216">
            <v>3657.8</v>
          </cell>
          <cell r="AL216">
            <v>100.53333333333333</v>
          </cell>
          <cell r="AM216">
            <v>1805.9999999999995</v>
          </cell>
          <cell r="AN216">
            <v>126.26666666666667</v>
          </cell>
          <cell r="AO216">
            <v>2337726.1796603231</v>
          </cell>
          <cell r="AP216">
            <v>1693173.6033935028</v>
          </cell>
          <cell r="AQ216">
            <v>1467974.7367268361</v>
          </cell>
          <cell r="AR216">
            <v>225198.86666666667</v>
          </cell>
          <cell r="AS216">
            <v>644552.57626681938</v>
          </cell>
          <cell r="AT216">
            <v>2491363.9754697969</v>
          </cell>
          <cell r="AU216">
            <v>846953.71933309711</v>
          </cell>
          <cell r="AV216">
            <v>177931.53572928457</v>
          </cell>
          <cell r="AW216">
            <v>669022.18360381259</v>
          </cell>
          <cell r="AX216">
            <v>1644410.2561366998</v>
          </cell>
          <cell r="AY216">
            <v>1644410.2561366998</v>
          </cell>
          <cell r="AZ216" t="e">
            <v>#N/A</v>
          </cell>
          <cell r="BA216" t="e">
            <v>#N/A</v>
          </cell>
          <cell r="BB216">
            <v>39164.241330354744</v>
          </cell>
        </row>
        <row r="217">
          <cell r="A217">
            <v>44196</v>
          </cell>
          <cell r="B217">
            <v>6067453.7419354841</v>
          </cell>
          <cell r="C217">
            <v>4876261.8387096776</v>
          </cell>
          <cell r="D217">
            <v>2568338.3870967738</v>
          </cell>
          <cell r="E217">
            <v>2140924.4320967738</v>
          </cell>
          <cell r="F217">
            <v>427413.95500000002</v>
          </cell>
          <cell r="G217">
            <v>2307923.4516129037</v>
          </cell>
          <cell r="H217">
            <v>2203581.967741936</v>
          </cell>
          <cell r="I217">
            <v>2150509.8377419361</v>
          </cell>
          <cell r="J217">
            <v>53072.13</v>
          </cell>
          <cell r="K217">
            <v>41600.31</v>
          </cell>
          <cell r="L217">
            <v>11471.82</v>
          </cell>
          <cell r="M217">
            <v>104341.4838709677</v>
          </cell>
          <cell r="N217">
            <v>1191191.903225807</v>
          </cell>
          <cell r="O217">
            <v>4630011.7843106799</v>
          </cell>
          <cell r="P217">
            <v>7702369.590762292</v>
          </cell>
          <cell r="Q217">
            <v>4111008.461730035</v>
          </cell>
          <cell r="R217">
            <v>3683594.5067300349</v>
          </cell>
          <cell r="S217">
            <v>6418931.9133429369</v>
          </cell>
          <cell r="T217">
            <v>2752718.9677419355</v>
          </cell>
          <cell r="U217">
            <v>2705834.9677419355</v>
          </cell>
          <cell r="V217">
            <v>279662.80645161291</v>
          </cell>
          <cell r="W217">
            <v>644480.06451612909</v>
          </cell>
          <cell r="X217">
            <v>214676.77419354839</v>
          </cell>
          <cell r="Y217">
            <v>102657.6129032258</v>
          </cell>
          <cell r="Z217">
            <v>443157.90322580643</v>
          </cell>
          <cell r="AA217">
            <v>847189</v>
          </cell>
          <cell r="AB217">
            <v>174010.80645161291</v>
          </cell>
          <cell r="AC217">
            <v>46884</v>
          </cell>
          <cell r="AD217">
            <v>17775.483870967742</v>
          </cell>
          <cell r="AE217">
            <v>15111.709677419354</v>
          </cell>
          <cell r="AF217">
            <v>10828.870967741936</v>
          </cell>
          <cell r="AG217">
            <v>4282.8387096774186</v>
          </cell>
          <cell r="AH217">
            <v>2663.7741935483873</v>
          </cell>
          <cell r="AI217">
            <v>5460.9354838709678</v>
          </cell>
          <cell r="AJ217">
            <v>5336.9354838709678</v>
          </cell>
          <cell r="AK217">
            <v>3555.7096774193546</v>
          </cell>
          <cell r="AL217">
            <v>92.935483870967744</v>
          </cell>
          <cell r="AM217">
            <v>1688.2903225806454</v>
          </cell>
          <cell r="AN217">
            <v>124</v>
          </cell>
          <cell r="AO217">
            <v>2425024.9006942818</v>
          </cell>
          <cell r="AP217">
            <v>1792979.5907622918</v>
          </cell>
          <cell r="AQ217">
            <v>1542670.0746332579</v>
          </cell>
          <cell r="AR217">
            <v>250309.51612903227</v>
          </cell>
          <cell r="AS217">
            <v>632045.30993199127</v>
          </cell>
          <cell r="AT217">
            <v>2693886.916805122</v>
          </cell>
          <cell r="AU217">
            <v>1040558.435837284</v>
          </cell>
          <cell r="AV217">
            <v>262282.91440203006</v>
          </cell>
          <cell r="AW217">
            <v>778275.5214352539</v>
          </cell>
          <cell r="AX217">
            <v>1653328.4809678379</v>
          </cell>
          <cell r="AY217">
            <v>1653328.4809678379</v>
          </cell>
          <cell r="AZ217" t="e">
            <v>#N/A</v>
          </cell>
          <cell r="BA217" t="e">
            <v>#N/A</v>
          </cell>
          <cell r="BB217">
            <v>38898.266076571796</v>
          </cell>
        </row>
        <row r="218">
          <cell r="A218">
            <v>44227</v>
          </cell>
          <cell r="B218">
            <v>6320255.9032258075</v>
          </cell>
          <cell r="C218">
            <v>5063142.7419354841</v>
          </cell>
          <cell r="D218">
            <v>2575412.2903225808</v>
          </cell>
          <cell r="E218">
            <v>2129640.5973225809</v>
          </cell>
          <cell r="F218">
            <v>445771.69300000003</v>
          </cell>
          <cell r="G218">
            <v>2487730.4516129037</v>
          </cell>
          <cell r="H218">
            <v>2382507.6129032262</v>
          </cell>
          <cell r="I218">
            <v>2319389.4279032261</v>
          </cell>
          <cell r="J218">
            <v>63118.184999999998</v>
          </cell>
          <cell r="K218">
            <v>48615.610999999997</v>
          </cell>
          <cell r="L218">
            <v>14502.574000000001</v>
          </cell>
          <cell r="M218">
            <v>105222.83870967739</v>
          </cell>
          <cell r="N218">
            <v>1257113.1612903229</v>
          </cell>
          <cell r="O218">
            <v>4752698.4604708692</v>
          </cell>
          <cell r="P218">
            <v>8006818.6217611898</v>
          </cell>
          <cell r="Q218">
            <v>4188918.0088579669</v>
          </cell>
          <cell r="R218">
            <v>3743146.3158579669</v>
          </cell>
          <cell r="S218">
            <v>6676648.4604708673</v>
          </cell>
          <cell r="T218">
            <v>2829301.5483870972</v>
          </cell>
          <cell r="U218">
            <v>2782514.2580645164</v>
          </cell>
          <cell r="V218">
            <v>293425.25806451612</v>
          </cell>
          <cell r="W218">
            <v>647493.93548387091</v>
          </cell>
          <cell r="X218">
            <v>217087</v>
          </cell>
          <cell r="Y218">
            <v>108595.51612903226</v>
          </cell>
          <cell r="Z218">
            <v>450269.83870967739</v>
          </cell>
          <cell r="AA218">
            <v>890349.80645161285</v>
          </cell>
          <cell r="AB218">
            <v>175292.90322580645</v>
          </cell>
          <cell r="AC218">
            <v>46787.290322580644</v>
          </cell>
          <cell r="AD218">
            <v>18445.967741935485</v>
          </cell>
          <cell r="AE218">
            <v>15743.58064516129</v>
          </cell>
          <cell r="AF218">
            <v>11382.225806451614</v>
          </cell>
          <cell r="AG218">
            <v>4361.3548387096762</v>
          </cell>
          <cell r="AH218">
            <v>2702.3870967741937</v>
          </cell>
          <cell r="AI218">
            <v>5271.354838709678</v>
          </cell>
          <cell r="AJ218">
            <v>5146.7419354838712</v>
          </cell>
          <cell r="AK218">
            <v>3467.0967741935483</v>
          </cell>
          <cell r="AL218">
            <v>82.161290322580641</v>
          </cell>
          <cell r="AM218">
            <v>1597.4838709677422</v>
          </cell>
          <cell r="AN218">
            <v>124.61290322580645</v>
          </cell>
          <cell r="AO218">
            <v>2581522.3304445958</v>
          </cell>
          <cell r="AP218">
            <v>1864005.105632161</v>
          </cell>
          <cell r="AQ218">
            <v>1613505.718535386</v>
          </cell>
          <cell r="AR218">
            <v>250499.38709677418</v>
          </cell>
          <cell r="AS218">
            <v>717517.22481243592</v>
          </cell>
          <cell r="AT218">
            <v>2747338.180694914</v>
          </cell>
          <cell r="AU218">
            <v>1025416.3651231396</v>
          </cell>
          <cell r="AV218">
            <v>104912.57277745279</v>
          </cell>
          <cell r="AW218">
            <v>920503.79234568682</v>
          </cell>
          <cell r="AX218">
            <v>1721921.8155717743</v>
          </cell>
          <cell r="AY218">
            <v>1721921.8155717743</v>
          </cell>
          <cell r="AZ218" t="e">
            <v>#N/A</v>
          </cell>
          <cell r="BA218" t="e">
            <v>#N/A</v>
          </cell>
          <cell r="BB218">
            <v>39610.435150319761</v>
          </cell>
        </row>
        <row r="219">
          <cell r="A219">
            <v>44255</v>
          </cell>
          <cell r="B219">
            <v>6451706.6428571427</v>
          </cell>
          <cell r="C219">
            <v>5210507.3928571427</v>
          </cell>
          <cell r="D219">
            <v>2581431</v>
          </cell>
          <cell r="E219">
            <v>2135773.1129999999</v>
          </cell>
          <cell r="F219">
            <v>445657.88699999999</v>
          </cell>
          <cell r="G219">
            <v>2629076.3928571423</v>
          </cell>
          <cell r="H219">
            <v>2521312.3214285709</v>
          </cell>
          <cell r="I219">
            <v>2442904.4144285708</v>
          </cell>
          <cell r="J219">
            <v>78407.907000000007</v>
          </cell>
          <cell r="K219">
            <v>59127.891000000003</v>
          </cell>
          <cell r="L219">
            <v>19280.016</v>
          </cell>
          <cell r="M219">
            <v>107764.07142857141</v>
          </cell>
          <cell r="N219">
            <v>1241199.25</v>
          </cell>
          <cell r="O219">
            <v>4675032.7188199991</v>
          </cell>
          <cell r="P219">
            <v>8075796.0402485728</v>
          </cell>
          <cell r="Q219">
            <v>4164625.4331057142</v>
          </cell>
          <cell r="R219">
            <v>3718967.546105714</v>
          </cell>
          <cell r="S219">
            <v>6793701.8259628583</v>
          </cell>
          <cell r="T219">
            <v>2867630.5714285714</v>
          </cell>
          <cell r="U219">
            <v>2822504.4285714286</v>
          </cell>
          <cell r="V219">
            <v>305566.85714285716</v>
          </cell>
          <cell r="W219">
            <v>648888.60714285716</v>
          </cell>
          <cell r="X219">
            <v>219714.46428571429</v>
          </cell>
          <cell r="Y219">
            <v>113325.71428571429</v>
          </cell>
          <cell r="Z219">
            <v>463706.71428571426</v>
          </cell>
          <cell r="AA219">
            <v>891851.35714285716</v>
          </cell>
          <cell r="AB219">
            <v>179450.71428571429</v>
          </cell>
          <cell r="AC219">
            <v>45126.142857142855</v>
          </cell>
          <cell r="AD219">
            <v>18397.535714285714</v>
          </cell>
          <cell r="AE219">
            <v>15650.571428571429</v>
          </cell>
          <cell r="AF219">
            <v>11347.357142857143</v>
          </cell>
          <cell r="AG219">
            <v>4303.2142857142862</v>
          </cell>
          <cell r="AH219">
            <v>2746.9642857142858</v>
          </cell>
          <cell r="AI219">
            <v>5184.1428571428569</v>
          </cell>
          <cell r="AJ219">
            <v>5049.8214285714284</v>
          </cell>
          <cell r="AK219">
            <v>3382.25</v>
          </cell>
          <cell r="AL219">
            <v>81.821428571428569</v>
          </cell>
          <cell r="AM219">
            <v>1585.7499999999998</v>
          </cell>
          <cell r="AN219">
            <v>134.32142857142858</v>
          </cell>
          <cell r="AO219">
            <v>2576589.8568922891</v>
          </cell>
          <cell r="AP219">
            <v>1836511.5402485714</v>
          </cell>
          <cell r="AQ219">
            <v>1583194.4331057139</v>
          </cell>
          <cell r="AR219">
            <v>253317.10714285713</v>
          </cell>
          <cell r="AS219">
            <v>740078.31664371805</v>
          </cell>
          <cell r="AT219">
            <v>2765715.6148312823</v>
          </cell>
          <cell r="AU219">
            <v>955558.44689599599</v>
          </cell>
          <cell r="AV219">
            <v>74569.654627635537</v>
          </cell>
          <cell r="AW219">
            <v>880988.7922683605</v>
          </cell>
          <cell r="AX219">
            <v>1810157.1679352862</v>
          </cell>
          <cell r="AY219">
            <v>1810157.1679352862</v>
          </cell>
          <cell r="AZ219" t="e">
            <v>#N/A</v>
          </cell>
          <cell r="BA219" t="e">
            <v>#N/A</v>
          </cell>
          <cell r="BB219">
            <v>39377.257521352672</v>
          </cell>
        </row>
        <row r="220">
          <cell r="A220">
            <v>44286</v>
          </cell>
          <cell r="B220">
            <v>6739091.3548387103</v>
          </cell>
          <cell r="C220">
            <v>5400804.3870967738</v>
          </cell>
          <cell r="D220">
            <v>2629863.7096774192</v>
          </cell>
          <cell r="E220">
            <v>2132835.6436774191</v>
          </cell>
          <cell r="F220">
            <v>497028.06599999999</v>
          </cell>
          <cell r="G220">
            <v>2770940.6774193551</v>
          </cell>
          <cell r="H220">
            <v>2663019.2903225808</v>
          </cell>
          <cell r="I220">
            <v>2563315.1653225808</v>
          </cell>
          <cell r="J220">
            <v>99704.125</v>
          </cell>
          <cell r="K220">
            <v>72312.706000000006</v>
          </cell>
          <cell r="L220">
            <v>27391.419000000002</v>
          </cell>
          <cell r="M220">
            <v>107921.3870967742</v>
          </cell>
          <cell r="N220">
            <v>1338286.967741936</v>
          </cell>
          <cell r="O220">
            <v>4746040.7372034946</v>
          </cell>
          <cell r="P220">
            <v>8362578.6726873675</v>
          </cell>
          <cell r="Q220">
            <v>4208561.3823647844</v>
          </cell>
          <cell r="R220">
            <v>3711533.3163647843</v>
          </cell>
          <cell r="S220">
            <v>6979502.0597841376</v>
          </cell>
          <cell r="T220">
            <v>2906096.6129032257</v>
          </cell>
          <cell r="U220">
            <v>2862627.4838709678</v>
          </cell>
          <cell r="V220">
            <v>281655.38709677418</v>
          </cell>
          <cell r="W220">
            <v>655168.74193548388</v>
          </cell>
          <cell r="X220">
            <v>223537.74193548388</v>
          </cell>
          <cell r="Y220">
            <v>119434</v>
          </cell>
          <cell r="Z220">
            <v>480244.16129032261</v>
          </cell>
          <cell r="AA220">
            <v>923335.12903225806</v>
          </cell>
          <cell r="AB220">
            <v>179252.32258064515</v>
          </cell>
          <cell r="AC220">
            <v>43469.129032258068</v>
          </cell>
          <cell r="AD220">
            <v>18460.903225806451</v>
          </cell>
          <cell r="AE220">
            <v>15835.516129032258</v>
          </cell>
          <cell r="AF220">
            <v>11567.41935483871</v>
          </cell>
          <cell r="AG220">
            <v>4268.0967741935474</v>
          </cell>
          <cell r="AH220">
            <v>2625.3870967741937</v>
          </cell>
          <cell r="AI220">
            <v>5245.5806451612907</v>
          </cell>
          <cell r="AJ220">
            <v>5111.0645161290322</v>
          </cell>
          <cell r="AK220">
            <v>3474.2580645161293</v>
          </cell>
          <cell r="AL220">
            <v>79.612903225806448</v>
          </cell>
          <cell r="AM220">
            <v>1557.1935483870966</v>
          </cell>
          <cell r="AN220">
            <v>134.51612903225808</v>
          </cell>
          <cell r="AO220">
            <v>2521921.0719968178</v>
          </cell>
          <cell r="AP220">
            <v>1814533.4791389781</v>
          </cell>
          <cell r="AQ220">
            <v>1578697.672687365</v>
          </cell>
          <cell r="AR220">
            <v>235835.80645161291</v>
          </cell>
          <cell r="AS220">
            <v>707387.59285783942</v>
          </cell>
          <cell r="AT220">
            <v>3064227.0365101439</v>
          </cell>
          <cell r="AU220">
            <v>1177614.2126290796</v>
          </cell>
          <cell r="AV220">
            <v>68098.133240877884</v>
          </cell>
          <cell r="AW220">
            <v>1109516.0793882017</v>
          </cell>
          <cell r="AX220">
            <v>1886612.8238810643</v>
          </cell>
          <cell r="AY220">
            <v>1886612.8238810643</v>
          </cell>
          <cell r="AZ220" t="e">
            <v>#N/A</v>
          </cell>
          <cell r="BA220" t="e">
            <v>#N/A</v>
          </cell>
          <cell r="BB220">
            <v>39710.669160456913</v>
          </cell>
        </row>
        <row r="221">
          <cell r="A221">
            <v>44316</v>
          </cell>
          <cell r="B221">
            <v>7019296.9000000004</v>
          </cell>
          <cell r="C221">
            <v>5555689.6333333338</v>
          </cell>
          <cell r="D221">
            <v>2646660.0666666669</v>
          </cell>
          <cell r="E221">
            <v>2171958.4046666669</v>
          </cell>
          <cell r="F221">
            <v>474701.66200000001</v>
          </cell>
          <cell r="G221">
            <v>2909029.5666666669</v>
          </cell>
          <cell r="H221">
            <v>2798020.666666667</v>
          </cell>
          <cell r="I221">
            <v>2679490.4886666671</v>
          </cell>
          <cell r="J221">
            <v>118530.17799999999</v>
          </cell>
          <cell r="K221">
            <v>83560.092999999993</v>
          </cell>
          <cell r="L221">
            <v>34970.084999999999</v>
          </cell>
          <cell r="M221">
            <v>111008.9</v>
          </cell>
          <cell r="N221">
            <v>1463607.2666666671</v>
          </cell>
          <cell r="O221">
            <v>4819798.5014051823</v>
          </cell>
          <cell r="P221">
            <v>8649128.4347385187</v>
          </cell>
          <cell r="Q221">
            <v>4215813.8014051821</v>
          </cell>
          <cell r="R221">
            <v>3741112.1394051821</v>
          </cell>
          <cell r="S221">
            <v>7124843.3680718513</v>
          </cell>
          <cell r="T221">
            <v>2929250.7</v>
          </cell>
          <cell r="U221">
            <v>2885017.7333333334</v>
          </cell>
          <cell r="V221">
            <v>261858.7</v>
          </cell>
          <cell r="W221">
            <v>651809.53333333333</v>
          </cell>
          <cell r="X221">
            <v>228411.43333333332</v>
          </cell>
          <cell r="Y221">
            <v>126491.93333333333</v>
          </cell>
          <cell r="Z221">
            <v>497919</v>
          </cell>
          <cell r="AA221">
            <v>935268.3666666667</v>
          </cell>
          <cell r="AB221">
            <v>183258.76666666666</v>
          </cell>
          <cell r="AC221">
            <v>44232.966666666667</v>
          </cell>
          <cell r="AD221">
            <v>18547.8</v>
          </cell>
          <cell r="AE221">
            <v>15965.1</v>
          </cell>
          <cell r="AF221">
            <v>11675.333333333334</v>
          </cell>
          <cell r="AG221">
            <v>4289.7666666666664</v>
          </cell>
          <cell r="AH221">
            <v>2582.6999999999998</v>
          </cell>
          <cell r="AI221">
            <v>5507.0666666666666</v>
          </cell>
          <cell r="AJ221">
            <v>5373.0666666666666</v>
          </cell>
          <cell r="AK221">
            <v>3778.5333333333333</v>
          </cell>
          <cell r="AL221">
            <v>64.3</v>
          </cell>
          <cell r="AM221">
            <v>1530.2333333333333</v>
          </cell>
          <cell r="AN221">
            <v>134</v>
          </cell>
          <cell r="AO221">
            <v>2515131.4438199392</v>
          </cell>
          <cell r="AP221">
            <v>1804298.1347385163</v>
          </cell>
          <cell r="AQ221">
            <v>1569153.7347385159</v>
          </cell>
          <cell r="AR221">
            <v>235144.4</v>
          </cell>
          <cell r="AS221">
            <v>710833.30908142228</v>
          </cell>
          <cell r="AT221">
            <v>3338690.5073560309</v>
          </cell>
          <cell r="AU221">
            <v>1379466.4000564311</v>
          </cell>
          <cell r="AV221">
            <v>65734.083844641849</v>
          </cell>
          <cell r="AW221">
            <v>1313732.3162117891</v>
          </cell>
          <cell r="AX221">
            <v>1959224.1072995996</v>
          </cell>
          <cell r="AY221">
            <v>1959224.1072995996</v>
          </cell>
          <cell r="AZ221" t="e">
            <v>#N/A</v>
          </cell>
          <cell r="BA221" t="e">
            <v>#N/A</v>
          </cell>
          <cell r="BB221">
            <v>40005.435556340446</v>
          </cell>
        </row>
        <row r="222">
          <cell r="A222">
            <v>44347</v>
          </cell>
          <cell r="B222">
            <v>7332351.1612903224</v>
          </cell>
          <cell r="C222">
            <v>5752330.2258064514</v>
          </cell>
          <cell r="D222">
            <v>2760750.6129032262</v>
          </cell>
          <cell r="E222">
            <v>2263888.7039032262</v>
          </cell>
          <cell r="F222">
            <v>496861.90900000004</v>
          </cell>
          <cell r="G222">
            <v>2991579.6129032257</v>
          </cell>
          <cell r="H222">
            <v>2877121.3548387098</v>
          </cell>
          <cell r="I222">
            <v>2733997.1808387097</v>
          </cell>
          <cell r="J222">
            <v>143124.174</v>
          </cell>
          <cell r="K222">
            <v>97033.164000000004</v>
          </cell>
          <cell r="L222">
            <v>46091.01</v>
          </cell>
          <cell r="M222">
            <v>114458.25806451611</v>
          </cell>
          <cell r="N222">
            <v>1580020.935483871</v>
          </cell>
          <cell r="O222">
            <v>5046648.7157185292</v>
          </cell>
          <cell r="P222">
            <v>9018920.6189443339</v>
          </cell>
          <cell r="Q222">
            <v>4377819.2641056227</v>
          </cell>
          <cell r="R222">
            <v>3880957.3551056227</v>
          </cell>
          <cell r="S222">
            <v>7369398.8770088507</v>
          </cell>
          <cell r="T222">
            <v>2977205.3548387098</v>
          </cell>
          <cell r="U222">
            <v>2932195.0322580645</v>
          </cell>
          <cell r="V222">
            <v>260578.80645161291</v>
          </cell>
          <cell r="W222">
            <v>656413.25806451612</v>
          </cell>
          <cell r="X222">
            <v>231764.06451612903</v>
          </cell>
          <cell r="Y222">
            <v>133939.54838709679</v>
          </cell>
          <cell r="Z222">
            <v>511261.58064516127</v>
          </cell>
          <cell r="AA222">
            <v>945459.96774193551</v>
          </cell>
          <cell r="AB222">
            <v>192777.80645161291</v>
          </cell>
          <cell r="AC222">
            <v>45010.322580645159</v>
          </cell>
          <cell r="AD222">
            <v>18726.548387096773</v>
          </cell>
          <cell r="AE222">
            <v>16084.741935483871</v>
          </cell>
          <cell r="AF222">
            <v>11763.709677419354</v>
          </cell>
          <cell r="AG222">
            <v>4321.032258064517</v>
          </cell>
          <cell r="AH222">
            <v>2641.8064516129034</v>
          </cell>
          <cell r="AI222">
            <v>5675.5806451612907</v>
          </cell>
          <cell r="AJ222">
            <v>5541</v>
          </cell>
          <cell r="AK222">
            <v>3953.5806451612902</v>
          </cell>
          <cell r="AL222">
            <v>58.612903225806448</v>
          </cell>
          <cell r="AM222">
            <v>1528.8064516129034</v>
          </cell>
          <cell r="AN222">
            <v>134.58064516129033</v>
          </cell>
          <cell r="AO222">
            <v>2526535.8208377981</v>
          </cell>
          <cell r="AP222">
            <v>1831076.4253959467</v>
          </cell>
          <cell r="AQ222">
            <v>1617068.6512023979</v>
          </cell>
          <cell r="AR222">
            <v>214007.77419354839</v>
          </cell>
          <cell r="AS222">
            <v>695459.39544185216</v>
          </cell>
          <cell r="AT222">
            <v>3609319.361337305</v>
          </cell>
          <cell r="AU222">
            <v>1560224.1118990467</v>
          </cell>
          <cell r="AV222">
            <v>71818.121929917426</v>
          </cell>
          <cell r="AW222">
            <v>1488405.9899691292</v>
          </cell>
          <cell r="AX222">
            <v>2049095.2494382584</v>
          </cell>
          <cell r="AY222">
            <v>2049095.2494382584</v>
          </cell>
          <cell r="AZ222" t="e">
            <v>#N/A</v>
          </cell>
          <cell r="BA222" t="e">
            <v>#N/A</v>
          </cell>
          <cell r="BB222">
            <v>41106.893586620608</v>
          </cell>
        </row>
        <row r="223">
          <cell r="A223">
            <v>44377</v>
          </cell>
          <cell r="B223">
            <v>7543813.1999999993</v>
          </cell>
          <cell r="C223">
            <v>5981800.2666666666</v>
          </cell>
          <cell r="D223">
            <v>2920925.333333333</v>
          </cell>
          <cell r="E223">
            <v>2428847.086333333</v>
          </cell>
          <cell r="F223">
            <v>492078.24700000003</v>
          </cell>
          <cell r="G223">
            <v>3060874.9333333331</v>
          </cell>
          <cell r="H223">
            <v>2939310.5333333332</v>
          </cell>
          <cell r="I223">
            <v>2772896.046333333</v>
          </cell>
          <cell r="J223">
            <v>166414.48699999999</v>
          </cell>
          <cell r="K223">
            <v>109737.18</v>
          </cell>
          <cell r="L223">
            <v>56677.307000000001</v>
          </cell>
          <cell r="M223">
            <v>121564.4</v>
          </cell>
          <cell r="N223">
            <v>1562012.9333333331</v>
          </cell>
          <cell r="O223">
            <v>5223265.7687657494</v>
          </cell>
          <cell r="P223">
            <v>9334698.9687657487</v>
          </cell>
          <cell r="Q223">
            <v>4641476.5354324169</v>
          </cell>
          <cell r="R223">
            <v>4149398.288432417</v>
          </cell>
          <cell r="S223">
            <v>7702351.4687657496</v>
          </cell>
          <cell r="T223">
            <v>3037585.4</v>
          </cell>
          <cell r="U223">
            <v>2993304.6333333333</v>
          </cell>
          <cell r="V223">
            <v>273538.13333333336</v>
          </cell>
          <cell r="W223">
            <v>670250.76666666672</v>
          </cell>
          <cell r="X223">
            <v>235295.23333333334</v>
          </cell>
          <cell r="Y223">
            <v>142982.1</v>
          </cell>
          <cell r="Z223">
            <v>520757</v>
          </cell>
          <cell r="AA223">
            <v>953564.16666666663</v>
          </cell>
          <cell r="AB223">
            <v>196917.23333333334</v>
          </cell>
          <cell r="AC223">
            <v>44280.76666666667</v>
          </cell>
          <cell r="AD223">
            <v>18860.566666666666</v>
          </cell>
          <cell r="AE223">
            <v>16241.933333333332</v>
          </cell>
          <cell r="AF223">
            <v>11918.7</v>
          </cell>
          <cell r="AG223">
            <v>4323.2333333333318</v>
          </cell>
          <cell r="AH223">
            <v>2618.6333333333332</v>
          </cell>
          <cell r="AI223">
            <v>5551.4333333333334</v>
          </cell>
          <cell r="AJ223">
            <v>5416.4333333333334</v>
          </cell>
          <cell r="AK223">
            <v>3836.6666666666665</v>
          </cell>
          <cell r="AL223">
            <v>77.13333333333334</v>
          </cell>
          <cell r="AM223">
            <v>1502.6333333333334</v>
          </cell>
          <cell r="AN223">
            <v>135</v>
          </cell>
          <cell r="AO223">
            <v>2705144.3373850649</v>
          </cell>
          <cell r="AP223">
            <v>1935535.8354324156</v>
          </cell>
          <cell r="AQ223">
            <v>1720551.2020990821</v>
          </cell>
          <cell r="AR223">
            <v>214984.63333333333</v>
          </cell>
          <cell r="AS223">
            <v>769608.50195264991</v>
          </cell>
          <cell r="AT223">
            <v>3578817.7486372013</v>
          </cell>
          <cell r="AU223">
            <v>1543864.0573442343</v>
          </cell>
          <cell r="AV223">
            <v>57423.863355491674</v>
          </cell>
          <cell r="AW223">
            <v>1486440.1939887425</v>
          </cell>
          <cell r="AX223">
            <v>2034953.6912929672</v>
          </cell>
          <cell r="AY223">
            <v>2034953.6912929672</v>
          </cell>
          <cell r="AZ223" t="e">
            <v>#N/A</v>
          </cell>
          <cell r="BA223" t="e">
            <v>#N/A</v>
          </cell>
          <cell r="BB223">
            <v>42420.668933561101</v>
          </cell>
        </row>
        <row r="224">
          <cell r="A224">
            <v>44408</v>
          </cell>
          <cell r="B224">
            <v>7832195</v>
          </cell>
          <cell r="C224">
            <v>6303507.5483870972</v>
          </cell>
          <cell r="D224">
            <v>3131331.2580645159</v>
          </cell>
          <cell r="E224">
            <v>2626829.131064516</v>
          </cell>
          <cell r="F224">
            <v>504502.12699999998</v>
          </cell>
          <cell r="G224">
            <v>3172176.2903225804</v>
          </cell>
          <cell r="H224">
            <v>3051796.3225806449</v>
          </cell>
          <cell r="I224">
            <v>2869187.1975806449</v>
          </cell>
          <cell r="J224">
            <v>182609.125</v>
          </cell>
          <cell r="K224">
            <v>118750.852</v>
          </cell>
          <cell r="L224">
            <v>63858.273000000001</v>
          </cell>
          <cell r="M224">
            <v>120379.9677419355</v>
          </cell>
          <cell r="N224">
            <v>1528687.451612903</v>
          </cell>
          <cell r="O224">
            <v>5531355.4760321015</v>
          </cell>
          <cell r="P224">
            <v>9801571.9921611324</v>
          </cell>
          <cell r="Q224">
            <v>5002251.7663546819</v>
          </cell>
          <cell r="R224">
            <v>4497749.6393546816</v>
          </cell>
          <cell r="S224">
            <v>8174428.0566772623</v>
          </cell>
          <cell r="T224">
            <v>3130609.2903225808</v>
          </cell>
          <cell r="U224">
            <v>3082165.7741935486</v>
          </cell>
          <cell r="V224">
            <v>314814.70967741933</v>
          </cell>
          <cell r="W224">
            <v>687668.61290322582</v>
          </cell>
          <cell r="X224">
            <v>239976.25806451612</v>
          </cell>
          <cell r="Y224">
            <v>154253.87096774194</v>
          </cell>
          <cell r="Z224">
            <v>529420.32258064521</v>
          </cell>
          <cell r="AA224">
            <v>957766.41935483867</v>
          </cell>
          <cell r="AB224">
            <v>198265.5806451613</v>
          </cell>
          <cell r="AC224">
            <v>48443.516129032258</v>
          </cell>
          <cell r="AD224">
            <v>18890.322580645159</v>
          </cell>
          <cell r="AE224">
            <v>16293.709677419354</v>
          </cell>
          <cell r="AF224">
            <v>11949.516129032258</v>
          </cell>
          <cell r="AG224">
            <v>4344.1935483870966</v>
          </cell>
          <cell r="AH224">
            <v>2596.6129032258063</v>
          </cell>
          <cell r="AI224">
            <v>5506.7419354838712</v>
          </cell>
          <cell r="AJ224">
            <v>5371.7419354838712</v>
          </cell>
          <cell r="AK224">
            <v>3828.9354838709678</v>
          </cell>
          <cell r="AL224">
            <v>80.258064516129039</v>
          </cell>
          <cell r="AM224">
            <v>1462.5483870967744</v>
          </cell>
          <cell r="AN224">
            <v>135</v>
          </cell>
          <cell r="AO224">
            <v>2847839.0093468102</v>
          </cell>
          <cell r="AP224">
            <v>2090818.5728062957</v>
          </cell>
          <cell r="AQ224">
            <v>1870920.508290167</v>
          </cell>
          <cell r="AR224">
            <v>219898.06451612903</v>
          </cell>
          <cell r="AS224">
            <v>757020.43654051574</v>
          </cell>
          <cell r="AT224">
            <v>3773716.5133384299</v>
          </cell>
          <cell r="AU224">
            <v>1760117.670594204</v>
          </cell>
          <cell r="AV224">
            <v>55632.267219687732</v>
          </cell>
          <cell r="AW224">
            <v>1704485.4033745162</v>
          </cell>
          <cell r="AX224">
            <v>2013598.8427442256</v>
          </cell>
          <cell r="AY224">
            <v>2013598.8427442256</v>
          </cell>
          <cell r="AZ224" t="e">
            <v>#N/A</v>
          </cell>
          <cell r="BA224" t="e">
            <v>#N/A</v>
          </cell>
          <cell r="BB224">
            <v>42835.163353086442</v>
          </cell>
        </row>
        <row r="225">
          <cell r="A225">
            <v>44439</v>
          </cell>
          <cell r="B225">
            <v>8077737.870967743</v>
          </cell>
          <cell r="C225">
            <v>6509634.6451612907</v>
          </cell>
          <cell r="D225">
            <v>3218522.2580645159</v>
          </cell>
          <cell r="E225">
            <v>2619504.9940645159</v>
          </cell>
          <cell r="F225">
            <v>599017.26400000008</v>
          </cell>
          <cell r="G225">
            <v>3291112.3870967738</v>
          </cell>
          <cell r="H225">
            <v>3170444.096774193</v>
          </cell>
          <cell r="I225">
            <v>2985382.457774193</v>
          </cell>
          <cell r="J225">
            <v>185061.63900000002</v>
          </cell>
          <cell r="K225">
            <v>119996.60400000001</v>
          </cell>
          <cell r="L225">
            <v>65065.035000000003</v>
          </cell>
          <cell r="M225">
            <v>120668.29032258069</v>
          </cell>
          <cell r="N225">
            <v>1568103.2258064521</v>
          </cell>
          <cell r="O225">
            <v>5675288.5796063067</v>
          </cell>
          <cell r="P225">
            <v>10091004.869928891</v>
          </cell>
          <cell r="Q225">
            <v>5133884.0312192095</v>
          </cell>
          <cell r="R225">
            <v>4534866.7672192091</v>
          </cell>
          <cell r="S225">
            <v>8424996.4183159862</v>
          </cell>
          <cell r="T225">
            <v>3225959.2580645159</v>
          </cell>
          <cell r="U225">
            <v>3175430.6451612902</v>
          </cell>
          <cell r="V225">
            <v>321546.3548387097</v>
          </cell>
          <cell r="W225">
            <v>727815.45161290327</v>
          </cell>
          <cell r="X225">
            <v>244950.61290322582</v>
          </cell>
          <cell r="Y225">
            <v>166185.70967741936</v>
          </cell>
          <cell r="Z225">
            <v>546543</v>
          </cell>
          <cell r="AA225">
            <v>968052.93548387091</v>
          </cell>
          <cell r="AB225">
            <v>200336.5806451613</v>
          </cell>
          <cell r="AC225">
            <v>50528.612903225803</v>
          </cell>
          <cell r="AD225">
            <v>18999.93548387097</v>
          </cell>
          <cell r="AE225">
            <v>16393.322580645163</v>
          </cell>
          <cell r="AF225">
            <v>12071.903225806451</v>
          </cell>
          <cell r="AG225">
            <v>4321.419354838712</v>
          </cell>
          <cell r="AH225">
            <v>2606.6129032258063</v>
          </cell>
          <cell r="AI225">
            <v>5451.0322580645161</v>
          </cell>
          <cell r="AJ225">
            <v>5309.9354838709678</v>
          </cell>
          <cell r="AK225">
            <v>3766.9032258064517</v>
          </cell>
          <cell r="AL225">
            <v>77.677419354838705</v>
          </cell>
          <cell r="AM225">
            <v>1465.3548387096773</v>
          </cell>
          <cell r="AN225">
            <v>141.09677419354838</v>
          </cell>
          <cell r="AO225">
            <v>2927784.534420731</v>
          </cell>
          <cell r="AP225">
            <v>2139383.5473482423</v>
          </cell>
          <cell r="AQ225">
            <v>1915361.773154693</v>
          </cell>
          <cell r="AR225">
            <v>224021.77419354839</v>
          </cell>
          <cell r="AS225">
            <v>788400.98707249074</v>
          </cell>
          <cell r="AT225">
            <v>3973764.9189285999</v>
          </cell>
          <cell r="AU225">
            <v>1894606.9924945352</v>
          </cell>
          <cell r="AV225">
            <v>54667.643293483503</v>
          </cell>
          <cell r="AW225">
            <v>1839939.3492010518</v>
          </cell>
          <cell r="AX225">
            <v>2079157.9264340645</v>
          </cell>
          <cell r="AY225">
            <v>2079157.9264340645</v>
          </cell>
          <cell r="AZ225" t="e">
            <v>#N/A</v>
          </cell>
          <cell r="BA225" t="e">
            <v>#N/A</v>
          </cell>
          <cell r="BB225">
            <v>43306.790447111649</v>
          </cell>
        </row>
        <row r="226">
          <cell r="A226">
            <v>44469</v>
          </cell>
          <cell r="B226">
            <v>8379369.833333334</v>
          </cell>
          <cell r="C226">
            <v>6752798.4666666668</v>
          </cell>
          <cell r="D226">
            <v>3339022</v>
          </cell>
          <cell r="E226">
            <v>2662606.5060000001</v>
          </cell>
          <cell r="F226">
            <v>676415.49399999995</v>
          </cell>
          <cell r="G226">
            <v>3413776.4666666668</v>
          </cell>
          <cell r="H226">
            <v>3294927.9</v>
          </cell>
          <cell r="I226">
            <v>3123308.0549999997</v>
          </cell>
          <cell r="J226">
            <v>171619.845</v>
          </cell>
          <cell r="K226">
            <v>112245.966</v>
          </cell>
          <cell r="L226">
            <v>59373.879000000001</v>
          </cell>
          <cell r="M226">
            <v>118848.56666666669</v>
          </cell>
          <cell r="N226">
            <v>1626571.3666666669</v>
          </cell>
          <cell r="O226">
            <v>5850427.1414115941</v>
          </cell>
          <cell r="P226">
            <v>10439809.874744929</v>
          </cell>
          <cell r="Q226">
            <v>5284682.8747449266</v>
          </cell>
          <cell r="R226">
            <v>4608267.3807449266</v>
          </cell>
          <cell r="S226">
            <v>8698459.3414115943</v>
          </cell>
          <cell r="T226">
            <v>3349230.1</v>
          </cell>
          <cell r="U226">
            <v>3304707.2333333334</v>
          </cell>
          <cell r="V226">
            <v>317158.33333333331</v>
          </cell>
          <cell r="W226">
            <v>781440.23333333328</v>
          </cell>
          <cell r="X226">
            <v>250667.13333333333</v>
          </cell>
          <cell r="Y226">
            <v>181180.1</v>
          </cell>
          <cell r="Z226">
            <v>570480.66666666663</v>
          </cell>
          <cell r="AA226">
            <v>999369.8666666667</v>
          </cell>
          <cell r="AB226">
            <v>204410.9</v>
          </cell>
          <cell r="AC226">
            <v>44522.866666666669</v>
          </cell>
          <cell r="AD226">
            <v>18931.133333333335</v>
          </cell>
          <cell r="AE226">
            <v>16355.366666666667</v>
          </cell>
          <cell r="AF226">
            <v>12086.7</v>
          </cell>
          <cell r="AG226">
            <v>4268.6666666666661</v>
          </cell>
          <cell r="AH226">
            <v>2575.7666666666669</v>
          </cell>
          <cell r="AI226">
            <v>5224.0666666666666</v>
          </cell>
          <cell r="AJ226">
            <v>5083.0666666666666</v>
          </cell>
          <cell r="AK226">
            <v>3581.5333333333333</v>
          </cell>
          <cell r="AL226">
            <v>95.733333333333334</v>
          </cell>
          <cell r="AM226">
            <v>1405.8</v>
          </cell>
          <cell r="AN226">
            <v>141</v>
          </cell>
          <cell r="AO226">
            <v>2937228.7077411651</v>
          </cell>
          <cell r="AP226">
            <v>2164626.6414115955</v>
          </cell>
          <cell r="AQ226">
            <v>1945660.874744928</v>
          </cell>
          <cell r="AR226">
            <v>218965.76666666666</v>
          </cell>
          <cell r="AS226">
            <v>772602.06632956967</v>
          </cell>
          <cell r="AT226">
            <v>4156736.5962892156</v>
          </cell>
          <cell r="AU226">
            <v>2027150.1808766488</v>
          </cell>
          <cell r="AV226">
            <v>49099.880778117789</v>
          </cell>
          <cell r="AW226">
            <v>1978050.3000985309</v>
          </cell>
          <cell r="AX226">
            <v>2129586.4154125671</v>
          </cell>
          <cell r="AY226">
            <v>2129586.4154125671</v>
          </cell>
          <cell r="AZ226" t="e">
            <v>#N/A</v>
          </cell>
          <cell r="BA226" t="e">
            <v>#N/A</v>
          </cell>
          <cell r="BB226">
            <v>44928.782037011704</v>
          </cell>
        </row>
        <row r="227">
          <cell r="A227">
            <v>44500</v>
          </cell>
          <cell r="B227">
            <v>8716383.2580645159</v>
          </cell>
          <cell r="C227">
            <v>7023850.4838709673</v>
          </cell>
          <cell r="D227">
            <v>3536179.4838709682</v>
          </cell>
          <cell r="E227">
            <v>2821483.3668709681</v>
          </cell>
          <cell r="F227">
            <v>714696.11700000009</v>
          </cell>
          <cell r="G227">
            <v>3487671</v>
          </cell>
          <cell r="H227">
            <v>3362746.3548387098</v>
          </cell>
          <cell r="I227">
            <v>3206454.7118387097</v>
          </cell>
          <cell r="J227">
            <v>156291.64300000001</v>
          </cell>
          <cell r="K227">
            <v>103504.925</v>
          </cell>
          <cell r="L227">
            <v>52786.718000000001</v>
          </cell>
          <cell r="M227">
            <v>124924.6451612903</v>
          </cell>
          <cell r="N227">
            <v>1692532.7741935479</v>
          </cell>
          <cell r="O227">
            <v>6144401.4984838106</v>
          </cell>
          <cell r="P227">
            <v>10810155.982354781</v>
          </cell>
          <cell r="Q227">
            <v>5515990.6275160694</v>
          </cell>
          <cell r="R227">
            <v>4801294.5105160698</v>
          </cell>
          <cell r="S227">
            <v>9003661.6275160722</v>
          </cell>
          <cell r="T227">
            <v>3548924.0967741935</v>
          </cell>
          <cell r="U227">
            <v>3502791.5161290322</v>
          </cell>
          <cell r="V227">
            <v>345571.83870967739</v>
          </cell>
          <cell r="W227">
            <v>835953.25806451612</v>
          </cell>
          <cell r="X227">
            <v>260255.64516129033</v>
          </cell>
          <cell r="Y227">
            <v>196361.48387096773</v>
          </cell>
          <cell r="Z227">
            <v>599769.90322580643</v>
          </cell>
          <cell r="AA227">
            <v>1063301.935483871</v>
          </cell>
          <cell r="AB227">
            <v>201577.45161290321</v>
          </cell>
          <cell r="AC227">
            <v>46132.580645161288</v>
          </cell>
          <cell r="AD227">
            <v>19040.258064516129</v>
          </cell>
          <cell r="AE227">
            <v>16273.677419354839</v>
          </cell>
          <cell r="AF227">
            <v>12009.838709677419</v>
          </cell>
          <cell r="AG227">
            <v>4263.8387096774204</v>
          </cell>
          <cell r="AH227">
            <v>2766.5806451612902</v>
          </cell>
          <cell r="AI227">
            <v>4902.0967741935483</v>
          </cell>
          <cell r="AJ227">
            <v>4761.0967741935483</v>
          </cell>
          <cell r="AK227">
            <v>3304.516129032258</v>
          </cell>
          <cell r="AL227">
            <v>115</v>
          </cell>
          <cell r="AM227">
            <v>1341.5806451612902</v>
          </cell>
          <cell r="AN227">
            <v>141</v>
          </cell>
          <cell r="AO227">
            <v>3009315.9458796331</v>
          </cell>
          <cell r="AP227">
            <v>2216118.6275160699</v>
          </cell>
          <cell r="AQ227">
            <v>1979811.1436451019</v>
          </cell>
          <cell r="AR227">
            <v>236307.48387096773</v>
          </cell>
          <cell r="AS227">
            <v>793197.31836356269</v>
          </cell>
          <cell r="AT227">
            <v>4275758.4244436137</v>
          </cell>
          <cell r="AU227">
            <v>2122033.0124841295</v>
          </cell>
          <cell r="AV227">
            <v>86231.565976548372</v>
          </cell>
          <cell r="AW227">
            <v>2035801.4465075813</v>
          </cell>
          <cell r="AX227">
            <v>2153725.4119594838</v>
          </cell>
          <cell r="AY227">
            <v>2153725.4119594838</v>
          </cell>
          <cell r="AZ227" t="e">
            <v>#N/A</v>
          </cell>
          <cell r="BA227" t="e">
            <v>#N/A</v>
          </cell>
          <cell r="BB227">
            <v>42919.70932874101</v>
          </cell>
        </row>
        <row r="228">
          <cell r="A228">
            <v>44530</v>
          </cell>
          <cell r="B228">
            <v>9061479.8000000007</v>
          </cell>
          <cell r="C228">
            <v>7267707.9000000004</v>
          </cell>
          <cell r="D228">
            <v>3729874.9666666668</v>
          </cell>
          <cell r="E228">
            <v>2944035.308666667</v>
          </cell>
          <cell r="F228">
            <v>785839.65800000005</v>
          </cell>
          <cell r="G228">
            <v>3537832.933333334</v>
          </cell>
          <cell r="H228">
            <v>3410966.8666666672</v>
          </cell>
          <cell r="I228">
            <v>3257082.6536666672</v>
          </cell>
          <cell r="J228">
            <v>153884.21299999999</v>
          </cell>
          <cell r="K228">
            <v>100543.239</v>
          </cell>
          <cell r="L228">
            <v>53340.974000000002</v>
          </cell>
          <cell r="M228">
            <v>126866.06666666669</v>
          </cell>
          <cell r="N228">
            <v>1793771.9</v>
          </cell>
          <cell r="O228">
            <v>6498411.4576257439</v>
          </cell>
          <cell r="P228">
            <v>11215032.724292411</v>
          </cell>
          <cell r="Q228">
            <v>5787920.7242924105</v>
          </cell>
          <cell r="R228">
            <v>5002081.0662924107</v>
          </cell>
          <cell r="S228">
            <v>9325753.6576257423</v>
          </cell>
          <cell r="T228">
            <v>3811700.3666666667</v>
          </cell>
          <cell r="U228">
            <v>3763930.7666666666</v>
          </cell>
          <cell r="V228">
            <v>368291.63333333336</v>
          </cell>
          <cell r="W228">
            <v>936761.5</v>
          </cell>
          <cell r="X228">
            <v>268694.26666666666</v>
          </cell>
          <cell r="Y228">
            <v>213565.96666666667</v>
          </cell>
          <cell r="Z228">
            <v>636454.96666666667</v>
          </cell>
          <cell r="AA228">
            <v>1125049.4666666666</v>
          </cell>
          <cell r="AB228">
            <v>215112.96666666667</v>
          </cell>
          <cell r="AC228">
            <v>47769.599999999999</v>
          </cell>
          <cell r="AD228">
            <v>18752.433333333334</v>
          </cell>
          <cell r="AE228">
            <v>15895.3</v>
          </cell>
          <cell r="AF228">
            <v>11779.466666666667</v>
          </cell>
          <cell r="AG228">
            <v>4115.8333333333321</v>
          </cell>
          <cell r="AH228">
            <v>2857.1333333333332</v>
          </cell>
          <cell r="AI228">
            <v>4576.4333333333334</v>
          </cell>
          <cell r="AJ228">
            <v>4435.3999999999996</v>
          </cell>
          <cell r="AK228">
            <v>2984.4</v>
          </cell>
          <cell r="AL228">
            <v>137.76666666666668</v>
          </cell>
          <cell r="AM228">
            <v>1313.2333333333329</v>
          </cell>
          <cell r="AN228">
            <v>141.03333333333333</v>
          </cell>
          <cell r="AO228">
            <v>3148095.5474336352</v>
          </cell>
          <cell r="AP228">
            <v>2293738.3576257429</v>
          </cell>
          <cell r="AQ228">
            <v>2058045.757625743</v>
          </cell>
          <cell r="AR228">
            <v>235692.6</v>
          </cell>
          <cell r="AS228">
            <v>854357.18980789289</v>
          </cell>
          <cell r="AT228">
            <v>4368503.7846064894</v>
          </cell>
          <cell r="AU228">
            <v>2250137.3031932907</v>
          </cell>
          <cell r="AV228">
            <v>93248.735209789986</v>
          </cell>
          <cell r="AW228">
            <v>2156888.5679835007</v>
          </cell>
          <cell r="AX228">
            <v>2118366.4814131986</v>
          </cell>
          <cell r="AY228">
            <v>2118366.4814131986</v>
          </cell>
          <cell r="AZ228" t="e">
            <v>#N/A</v>
          </cell>
          <cell r="BA228" t="e">
            <v>#N/A</v>
          </cell>
          <cell r="BB228">
            <v>42463.735287910917</v>
          </cell>
        </row>
        <row r="229">
          <cell r="A229">
            <v>44561</v>
          </cell>
          <cell r="B229">
            <v>9585924.3225806449</v>
          </cell>
          <cell r="C229">
            <v>7725433</v>
          </cell>
          <cell r="D229">
            <v>4094909.6451612902</v>
          </cell>
          <cell r="E229">
            <v>3283151.7031612904</v>
          </cell>
          <cell r="F229">
            <v>811757.94199999992</v>
          </cell>
          <cell r="G229">
            <v>3630523.3548387098</v>
          </cell>
          <cell r="H229">
            <v>3482488.6774193551</v>
          </cell>
          <cell r="I229">
            <v>3322812.969419355</v>
          </cell>
          <cell r="J229">
            <v>159675.70799999998</v>
          </cell>
          <cell r="K229">
            <v>102705.292</v>
          </cell>
          <cell r="L229">
            <v>56970.415999999997</v>
          </cell>
          <cell r="M229">
            <v>148034.67741935479</v>
          </cell>
          <cell r="N229">
            <v>1860491.3225806451</v>
          </cell>
          <cell r="O229">
            <v>7120815.0087082218</v>
          </cell>
          <cell r="P229">
            <v>11905668.589353381</v>
          </cell>
          <cell r="Q229">
            <v>6325611.6538695116</v>
          </cell>
          <cell r="R229">
            <v>5513853.7118695118</v>
          </cell>
          <cell r="S229">
            <v>9956135.0087082181</v>
          </cell>
          <cell r="T229">
            <v>4058132.9677419355</v>
          </cell>
          <cell r="U229">
            <v>4003443.7741935486</v>
          </cell>
          <cell r="V229">
            <v>392584.61290322582</v>
          </cell>
          <cell r="W229">
            <v>1010395.4516129033</v>
          </cell>
          <cell r="X229">
            <v>280283.48387096776</v>
          </cell>
          <cell r="Y229">
            <v>229234.48387096773</v>
          </cell>
          <cell r="Z229">
            <v>665885.03225806449</v>
          </cell>
          <cell r="AA229">
            <v>1198242.7096774194</v>
          </cell>
          <cell r="AB229">
            <v>226818</v>
          </cell>
          <cell r="AC229">
            <v>54689.193548387098</v>
          </cell>
          <cell r="AD229">
            <v>18237.225806451614</v>
          </cell>
          <cell r="AE229">
            <v>15255.290322580646</v>
          </cell>
          <cell r="AF229">
            <v>11233.129032258064</v>
          </cell>
          <cell r="AG229">
            <v>4022.1612903225814</v>
          </cell>
          <cell r="AH229">
            <v>2981.9354838709678</v>
          </cell>
          <cell r="AI229">
            <v>4267.8709677419356</v>
          </cell>
          <cell r="AJ229">
            <v>4126.8709677419356</v>
          </cell>
          <cell r="AK229">
            <v>2729.2903225806454</v>
          </cell>
          <cell r="AL229">
            <v>136.61290322580646</v>
          </cell>
          <cell r="AM229">
            <v>1260.9677419354839</v>
          </cell>
          <cell r="AN229">
            <v>141</v>
          </cell>
          <cell r="AO229">
            <v>3394479.9907563129</v>
          </cell>
          <cell r="AP229">
            <v>2504730.5248372564</v>
          </cell>
          <cell r="AQ229">
            <v>2230702.0087082242</v>
          </cell>
          <cell r="AR229">
            <v>274028.51612903224</v>
          </cell>
          <cell r="AS229">
            <v>889749.4659190583</v>
          </cell>
          <cell r="AT229">
            <v>4506696.1129605994</v>
          </cell>
          <cell r="AU229">
            <v>2366669.8403479215</v>
          </cell>
          <cell r="AV229">
            <v>110545.69535146776</v>
          </cell>
          <cell r="AW229">
            <v>2256124.1449964535</v>
          </cell>
          <cell r="AX229">
            <v>2140026.2726126784</v>
          </cell>
          <cell r="AY229">
            <v>2140026.2726126784</v>
          </cell>
          <cell r="AZ229" t="e">
            <v>#N/A</v>
          </cell>
          <cell r="BA229" t="e">
            <v>#N/A</v>
          </cell>
          <cell r="BB229">
            <v>40584.364093895972</v>
          </cell>
        </row>
        <row r="230">
          <cell r="A230">
            <v>44592</v>
          </cell>
          <cell r="B230">
            <v>10056605.64516129</v>
          </cell>
          <cell r="C230">
            <v>8036511.8387096776</v>
          </cell>
          <cell r="D230">
            <v>4196407.6774193551</v>
          </cell>
          <cell r="E230">
            <v>3407382.0394193553</v>
          </cell>
          <cell r="F230">
            <v>789025.63799999992</v>
          </cell>
          <cell r="G230">
            <v>3840104.1612903224</v>
          </cell>
          <cell r="H230">
            <v>3701318.935483871</v>
          </cell>
          <cell r="I230">
            <v>3531839.3714838708</v>
          </cell>
          <cell r="J230">
            <v>169479.56400000001</v>
          </cell>
          <cell r="K230">
            <v>107592.97</v>
          </cell>
          <cell r="L230">
            <v>61886.593999999997</v>
          </cell>
          <cell r="M230">
            <v>138785.22580645161</v>
          </cell>
          <cell r="N230">
            <v>2020093.8064516131</v>
          </cell>
          <cell r="O230">
            <v>7528061.3232920542</v>
          </cell>
          <cell r="P230">
            <v>12554110.032969469</v>
          </cell>
          <cell r="Q230">
            <v>6608611.3878081832</v>
          </cell>
          <cell r="R230">
            <v>5819585.7498081829</v>
          </cell>
          <cell r="S230">
            <v>10448715.549098499</v>
          </cell>
          <cell r="T230">
            <v>4160382.6451612902</v>
          </cell>
          <cell r="U230">
            <v>4109259.4838709678</v>
          </cell>
          <cell r="V230">
            <v>397617.80645161291</v>
          </cell>
          <cell r="W230">
            <v>1050001.7419354839</v>
          </cell>
          <cell r="X230">
            <v>289439.16129032261</v>
          </cell>
          <cell r="Y230">
            <v>241258.70967741936</v>
          </cell>
          <cell r="Z230">
            <v>685574.32258064521</v>
          </cell>
          <cell r="AA230">
            <v>1212014.3548387096</v>
          </cell>
          <cell r="AB230">
            <v>233353.38709677418</v>
          </cell>
          <cell r="AC230">
            <v>51123.161290322583</v>
          </cell>
          <cell r="AD230">
            <v>18742.129032258064</v>
          </cell>
          <cell r="AE230">
            <v>15538.774193548386</v>
          </cell>
          <cell r="AF230">
            <v>11526.354838709678</v>
          </cell>
          <cell r="AG230">
            <v>4012.4193548387084</v>
          </cell>
          <cell r="AH230">
            <v>3203.3548387096776</v>
          </cell>
          <cell r="AI230">
            <v>4048.3548387096776</v>
          </cell>
          <cell r="AJ230">
            <v>3907.3548387096776</v>
          </cell>
          <cell r="AK230">
            <v>2550.6451612903224</v>
          </cell>
          <cell r="AL230">
            <v>144.87096774193549</v>
          </cell>
          <cell r="AM230">
            <v>1211.8387096774195</v>
          </cell>
          <cell r="AN230">
            <v>141</v>
          </cell>
          <cell r="AO230">
            <v>3685633.106279484</v>
          </cell>
          <cell r="AP230">
            <v>2677121.0329694729</v>
          </cell>
          <cell r="AQ230">
            <v>2412203.7103888281</v>
          </cell>
          <cell r="AR230">
            <v>264917.32258064515</v>
          </cell>
          <cell r="AS230">
            <v>1008512.0733100103</v>
          </cell>
          <cell r="AT230">
            <v>4703423.7195292078</v>
          </cell>
          <cell r="AU230">
            <v>1840824.6302615297</v>
          </cell>
          <cell r="AV230">
            <v>349455.32249249512</v>
          </cell>
          <cell r="AW230">
            <v>1491369.3077690345</v>
          </cell>
          <cell r="AX230">
            <v>2862599.0892676781</v>
          </cell>
          <cell r="AY230">
            <v>2591823.2317303447</v>
          </cell>
          <cell r="AZ230">
            <v>270775.85753733339</v>
          </cell>
          <cell r="BA230" t="e">
            <v>#N/A</v>
          </cell>
          <cell r="BB230">
            <v>38963.627945339387</v>
          </cell>
        </row>
        <row r="231">
          <cell r="A231">
            <v>44620</v>
          </cell>
          <cell r="B231">
            <v>10182505.035714285</v>
          </cell>
          <cell r="C231">
            <v>8252280.9285714282</v>
          </cell>
          <cell r="D231">
            <v>4169414.8571428568</v>
          </cell>
          <cell r="E231">
            <v>3368349.5321428566</v>
          </cell>
          <cell r="F231">
            <v>801065.32500000007</v>
          </cell>
          <cell r="G231">
            <v>4082866.0714285709</v>
          </cell>
          <cell r="H231">
            <v>3926113.3214285709</v>
          </cell>
          <cell r="I231">
            <v>3739425.6274285708</v>
          </cell>
          <cell r="J231">
            <v>186687.69400000002</v>
          </cell>
          <cell r="K231">
            <v>117769.156</v>
          </cell>
          <cell r="L231">
            <v>68918.538</v>
          </cell>
          <cell r="M231">
            <v>156752.75</v>
          </cell>
          <cell r="N231">
            <v>1930224.107142857</v>
          </cell>
          <cell r="O231">
            <v>7354228.3608088251</v>
          </cell>
          <cell r="P231">
            <v>12688365.14652312</v>
          </cell>
          <cell r="Q231">
            <v>6586467.3965231106</v>
          </cell>
          <cell r="R231">
            <v>5785402.0715231104</v>
          </cell>
          <cell r="S231">
            <v>10669333.467951691</v>
          </cell>
          <cell r="T231">
            <v>4237062.7142857146</v>
          </cell>
          <cell r="U231">
            <v>4185433.7857142859</v>
          </cell>
          <cell r="V231">
            <v>412467.17857142858</v>
          </cell>
          <cell r="W231">
            <v>1058657.5714285714</v>
          </cell>
          <cell r="X231">
            <v>294722.75</v>
          </cell>
          <cell r="Y231">
            <v>255232.5</v>
          </cell>
          <cell r="Z231">
            <v>713202.39285714284</v>
          </cell>
          <cell r="AA231">
            <v>1218549.7857142857</v>
          </cell>
          <cell r="AB231">
            <v>232601.60714285713</v>
          </cell>
          <cell r="AC231">
            <v>51628.928571428572</v>
          </cell>
          <cell r="AD231">
            <v>18475.607142857145</v>
          </cell>
          <cell r="AE231">
            <v>15247.714285714286</v>
          </cell>
          <cell r="AF231">
            <v>11311.142857142857</v>
          </cell>
          <cell r="AG231">
            <v>3936.5714285714294</v>
          </cell>
          <cell r="AH231">
            <v>3227.8928571428573</v>
          </cell>
          <cell r="AI231">
            <v>3973.0714285714284</v>
          </cell>
          <cell r="AJ231">
            <v>3846.25</v>
          </cell>
          <cell r="AK231">
            <v>2475.1428571428573</v>
          </cell>
          <cell r="AL231">
            <v>198.5</v>
          </cell>
          <cell r="AM231">
            <v>1172.6071428571427</v>
          </cell>
          <cell r="AN231">
            <v>126.82142857142857</v>
          </cell>
          <cell r="AO231">
            <v>3750943.21870506</v>
          </cell>
          <cell r="AP231">
            <v>2686579.0036659674</v>
          </cell>
          <cell r="AQ231">
            <v>2417052.5393802528</v>
          </cell>
          <cell r="AR231">
            <v>269526.46428571426</v>
          </cell>
          <cell r="AS231">
            <v>1064364.2150390944</v>
          </cell>
          <cell r="AT231">
            <v>4652744.4748887364</v>
          </cell>
          <cell r="AU231">
            <v>922634.68123862951</v>
          </cell>
          <cell r="AV231">
            <v>922634.68123862718</v>
          </cell>
          <cell r="AW231">
            <v>2.3283064365386971E-9</v>
          </cell>
          <cell r="AX231">
            <v>3667847.293650107</v>
          </cell>
          <cell r="AY231">
            <v>3293933.1983031067</v>
          </cell>
          <cell r="AZ231">
            <v>373914.09534700011</v>
          </cell>
          <cell r="BA231">
            <v>62262.5</v>
          </cell>
          <cell r="BB231">
            <v>37252.31178795841</v>
          </cell>
        </row>
        <row r="232">
          <cell r="A232">
            <v>44651</v>
          </cell>
          <cell r="B232">
            <v>10540962.258064516</v>
          </cell>
          <cell r="C232">
            <v>8474096.4193548393</v>
          </cell>
          <cell r="D232">
            <v>4172652.1935483869</v>
          </cell>
          <cell r="E232">
            <v>3356070.5475483867</v>
          </cell>
          <cell r="F232">
            <v>816581.64600000007</v>
          </cell>
          <cell r="G232">
            <v>4301444.2258064523</v>
          </cell>
          <cell r="H232">
            <v>4144984.5483870972</v>
          </cell>
          <cell r="I232">
            <v>3936496.9853870971</v>
          </cell>
          <cell r="J232">
            <v>208487.56300000002</v>
          </cell>
          <cell r="K232">
            <v>130621.10400000001</v>
          </cell>
          <cell r="L232">
            <v>77866.459000000003</v>
          </cell>
          <cell r="M232">
            <v>156459.67741935479</v>
          </cell>
          <cell r="N232">
            <v>2066865.8387096771</v>
          </cell>
          <cell r="O232">
            <v>7384956.7172101596</v>
          </cell>
          <cell r="P232">
            <v>13038007.104306931</v>
          </cell>
          <cell r="Q232">
            <v>6565579.6849520942</v>
          </cell>
          <cell r="R232">
            <v>5748998.0389520945</v>
          </cell>
          <cell r="S232">
            <v>10867023.91075854</v>
          </cell>
          <cell r="T232">
            <v>4418387</v>
          </cell>
          <cell r="U232">
            <v>4367829.8064516131</v>
          </cell>
          <cell r="V232">
            <v>444105.83870967739</v>
          </cell>
          <cell r="W232">
            <v>1099227.3548387096</v>
          </cell>
          <cell r="X232">
            <v>302453.58064516127</v>
          </cell>
          <cell r="Y232">
            <v>267503.41935483873</v>
          </cell>
          <cell r="Z232">
            <v>743006.45161290327</v>
          </cell>
          <cell r="AA232">
            <v>1273215.8387096773</v>
          </cell>
          <cell r="AB232">
            <v>238317.32258064515</v>
          </cell>
          <cell r="AC232">
            <v>50557.193548387098</v>
          </cell>
          <cell r="AD232">
            <v>18404.806451612902</v>
          </cell>
          <cell r="AE232">
            <v>15240.193548387097</v>
          </cell>
          <cell r="AF232">
            <v>11350.58064516129</v>
          </cell>
          <cell r="AG232">
            <v>3889.6129032258068</v>
          </cell>
          <cell r="AH232">
            <v>3164.6129032258063</v>
          </cell>
          <cell r="AI232">
            <v>3978.0645161290322</v>
          </cell>
          <cell r="AJ232">
            <v>3853.4193548387098</v>
          </cell>
          <cell r="AK232">
            <v>2507.483870967742</v>
          </cell>
          <cell r="AL232">
            <v>200.19354838709677</v>
          </cell>
          <cell r="AM232">
            <v>1145.741935483871</v>
          </cell>
          <cell r="AN232">
            <v>124.64516129032258</v>
          </cell>
          <cell r="AO232">
            <v>3660266.4555092002</v>
          </cell>
          <cell r="AP232">
            <v>2674269.4591456424</v>
          </cell>
          <cell r="AQ232">
            <v>2392927.4914037078</v>
          </cell>
          <cell r="AR232">
            <v>281341.96774193546</v>
          </cell>
          <cell r="AS232">
            <v>985996.99636355671</v>
          </cell>
          <cell r="AT232">
            <v>4803021.4477656577</v>
          </cell>
          <cell r="AU232">
            <v>649856.33727559447</v>
          </cell>
          <cell r="AV232">
            <v>649856.33727559214</v>
          </cell>
          <cell r="AW232">
            <v>2.3283064365386971E-9</v>
          </cell>
          <cell r="AX232">
            <v>3804295.7736803861</v>
          </cell>
          <cell r="AY232">
            <v>3427948.9363979022</v>
          </cell>
          <cell r="AZ232">
            <v>376346.83728248399</v>
          </cell>
          <cell r="BA232">
            <v>348869.33680967754</v>
          </cell>
          <cell r="BB232">
            <v>38511.490949102546</v>
          </cell>
        </row>
        <row r="233">
          <cell r="A233">
            <v>44681</v>
          </cell>
          <cell r="B233">
            <v>10976912.199999999</v>
          </cell>
          <cell r="C233">
            <v>8871923.166666666</v>
          </cell>
          <cell r="D233">
            <v>4294355.2666666666</v>
          </cell>
          <cell r="E233">
            <v>3463021.4106666669</v>
          </cell>
          <cell r="F233">
            <v>831333.85599999991</v>
          </cell>
          <cell r="G233">
            <v>4577567.9000000004</v>
          </cell>
          <cell r="H233">
            <v>4415789.2333333334</v>
          </cell>
          <cell r="I233">
            <v>4165580.8413333334</v>
          </cell>
          <cell r="J233">
            <v>250208.39199999999</v>
          </cell>
          <cell r="K233">
            <v>152494.38200000001</v>
          </cell>
          <cell r="L233">
            <v>97714.01</v>
          </cell>
          <cell r="M233">
            <v>161778.66666666669</v>
          </cell>
          <cell r="N233">
            <v>2104989.0333333332</v>
          </cell>
          <cell r="O233">
            <v>7485568.8730837395</v>
          </cell>
          <cell r="P233">
            <v>13507916.00641707</v>
          </cell>
          <cell r="Q233">
            <v>6687812.5397504074</v>
          </cell>
          <cell r="R233">
            <v>5856478.6837504078</v>
          </cell>
          <cell r="S233">
            <v>11265380.439750411</v>
          </cell>
          <cell r="T233">
            <v>4638758.4333333327</v>
          </cell>
          <cell r="U233">
            <v>4584698.3666666662</v>
          </cell>
          <cell r="V233">
            <v>456901.93333333335</v>
          </cell>
          <cell r="W233">
            <v>1175424.1333333333</v>
          </cell>
          <cell r="X233">
            <v>311606.7</v>
          </cell>
          <cell r="Y233">
            <v>288127.40000000002</v>
          </cell>
          <cell r="Z233">
            <v>777033.76666666672</v>
          </cell>
          <cell r="AA233">
            <v>1314570.9666666666</v>
          </cell>
          <cell r="AB233">
            <v>261033.46666666667</v>
          </cell>
          <cell r="AC233">
            <v>54060.066666666666</v>
          </cell>
          <cell r="AD233">
            <v>18433.266666666666</v>
          </cell>
          <cell r="AE233">
            <v>15334.133333333333</v>
          </cell>
          <cell r="AF233">
            <v>11412.6</v>
          </cell>
          <cell r="AG233">
            <v>3921.5333333333328</v>
          </cell>
          <cell r="AH233">
            <v>3099.1333333333332</v>
          </cell>
          <cell r="AI233">
            <v>3902.0666666666666</v>
          </cell>
          <cell r="AJ233">
            <v>3778.4666666666667</v>
          </cell>
          <cell r="AK233">
            <v>2518</v>
          </cell>
          <cell r="AL233">
            <v>188.2</v>
          </cell>
          <cell r="AM233">
            <v>1072.2666666666667</v>
          </cell>
          <cell r="AN233">
            <v>123.6</v>
          </cell>
          <cell r="AO233">
            <v>3628710.4688615049</v>
          </cell>
          <cell r="AP233">
            <v>2688458.6730837403</v>
          </cell>
          <cell r="AQ233">
            <v>2393457.2730837399</v>
          </cell>
          <cell r="AR233">
            <v>295001.40000000002</v>
          </cell>
          <cell r="AS233">
            <v>940251.79577776487</v>
          </cell>
          <cell r="AT233">
            <v>5082656.1805105163</v>
          </cell>
          <cell r="AU233">
            <v>564228.25034375093</v>
          </cell>
          <cell r="AV233">
            <v>564228.2503437486</v>
          </cell>
          <cell r="AW233">
            <v>2.3283064365386971E-9</v>
          </cell>
          <cell r="AX233">
            <v>3965041.6687967656</v>
          </cell>
          <cell r="AY233">
            <v>3588662.5734497653</v>
          </cell>
          <cell r="AZ233">
            <v>376379.09534700011</v>
          </cell>
          <cell r="BA233">
            <v>553386.26136999973</v>
          </cell>
          <cell r="BB233">
            <v>43011.124212002185</v>
          </cell>
        </row>
        <row r="234">
          <cell r="A234">
            <v>44712</v>
          </cell>
          <cell r="B234">
            <v>11650570.483870968</v>
          </cell>
          <cell r="C234">
            <v>9425608.0967741944</v>
          </cell>
          <cell r="D234">
            <v>4590063.935483871</v>
          </cell>
          <cell r="E234">
            <v>3576273.875483871</v>
          </cell>
          <cell r="F234">
            <v>1013790.0599999999</v>
          </cell>
          <cell r="G234">
            <v>4835544.1612903224</v>
          </cell>
          <cell r="H234">
            <v>4673793.1290322579</v>
          </cell>
          <cell r="I234">
            <v>4379117.1030322583</v>
          </cell>
          <cell r="J234">
            <v>294676.02599999995</v>
          </cell>
          <cell r="K234">
            <v>170129.39799999999</v>
          </cell>
          <cell r="L234">
            <v>124546.628</v>
          </cell>
          <cell r="M234">
            <v>161751.03225806449</v>
          </cell>
          <cell r="N234">
            <v>2224962.3870967738</v>
          </cell>
          <cell r="O234">
            <v>7877014.7847771309</v>
          </cell>
          <cell r="P234">
            <v>14236797.591228729</v>
          </cell>
          <cell r="Q234">
            <v>7061662.4944545506</v>
          </cell>
          <cell r="R234">
            <v>6047872.434454551</v>
          </cell>
          <cell r="S234">
            <v>11897206.655744869</v>
          </cell>
          <cell r="T234">
            <v>4860018.6451612907</v>
          </cell>
          <cell r="U234">
            <v>4804684.7741935486</v>
          </cell>
          <cell r="V234">
            <v>500396.32258064515</v>
          </cell>
          <cell r="W234">
            <v>1232881.3870967743</v>
          </cell>
          <cell r="X234">
            <v>318396.83870967739</v>
          </cell>
          <cell r="Y234">
            <v>308726.77419354836</v>
          </cell>
          <cell r="Z234">
            <v>806715.22580645164</v>
          </cell>
          <cell r="AA234">
            <v>1365282.7096774194</v>
          </cell>
          <cell r="AB234">
            <v>272285.51612903224</v>
          </cell>
          <cell r="AC234">
            <v>55333.870967741932</v>
          </cell>
          <cell r="AD234">
            <v>18479.741935483871</v>
          </cell>
          <cell r="AE234">
            <v>15386.354838709678</v>
          </cell>
          <cell r="AF234">
            <v>11472.774193548386</v>
          </cell>
          <cell r="AG234">
            <v>3913.5806451612916</v>
          </cell>
          <cell r="AH234">
            <v>3093.3870967741937</v>
          </cell>
          <cell r="AI234">
            <v>3835.9032258064517</v>
          </cell>
          <cell r="AJ234">
            <v>3713.4193548387098</v>
          </cell>
          <cell r="AK234">
            <v>2527.2580645161293</v>
          </cell>
          <cell r="AL234">
            <v>204.74193548387098</v>
          </cell>
          <cell r="AM234">
            <v>981.41935483870952</v>
          </cell>
          <cell r="AN234">
            <v>122.48387096774194</v>
          </cell>
          <cell r="AO234">
            <v>3696381.9300385211</v>
          </cell>
          <cell r="AP234">
            <v>2743184.8492932562</v>
          </cell>
          <cell r="AQ234">
            <v>2471598.5589706758</v>
          </cell>
          <cell r="AR234">
            <v>271586.29032258067</v>
          </cell>
          <cell r="AS234">
            <v>953197.08074526349</v>
          </cell>
          <cell r="AT234">
            <v>5557121.2694169562</v>
          </cell>
          <cell r="AU234">
            <v>572008.78755618399</v>
          </cell>
          <cell r="AV234">
            <v>572008.78755618166</v>
          </cell>
          <cell r="AW234">
            <v>2.3283064365386971E-9</v>
          </cell>
          <cell r="AX234">
            <v>4281073.0914585153</v>
          </cell>
          <cell r="AY234">
            <v>3904693.996111515</v>
          </cell>
          <cell r="AZ234">
            <v>376379.09534700011</v>
          </cell>
          <cell r="BA234">
            <v>704039.39040225768</v>
          </cell>
          <cell r="BB234">
            <v>41619.835287119415</v>
          </cell>
        </row>
        <row r="235">
          <cell r="A235">
            <v>44742</v>
          </cell>
          <cell r="B235">
            <v>12468270.466666667</v>
          </cell>
          <cell r="C235">
            <v>10123948.1</v>
          </cell>
          <cell r="D235">
            <v>4922253.333333333</v>
          </cell>
          <cell r="E235">
            <v>3861878.4893333334</v>
          </cell>
          <cell r="F235">
            <v>1060374.8439999998</v>
          </cell>
          <cell r="G235">
            <v>5201694.7666666675</v>
          </cell>
          <cell r="H235">
            <v>5024650.4000000004</v>
          </cell>
          <cell r="I235">
            <v>4682534.6460000006</v>
          </cell>
          <cell r="J235">
            <v>342115.75399999996</v>
          </cell>
          <cell r="K235">
            <v>186862.799</v>
          </cell>
          <cell r="L235">
            <v>155252.95499999999</v>
          </cell>
          <cell r="M235">
            <v>177044.3666666667</v>
          </cell>
          <cell r="N235">
            <v>2344322.3666666672</v>
          </cell>
          <cell r="O235">
            <v>8432121.8639257923</v>
          </cell>
          <cell r="P235">
            <v>15224335.930592449</v>
          </cell>
          <cell r="Q235">
            <v>7559300.3305924591</v>
          </cell>
          <cell r="R235">
            <v>6498925.4865924595</v>
          </cell>
          <cell r="S235">
            <v>12760995.097259119</v>
          </cell>
          <cell r="T235">
            <v>5163869.2333333334</v>
          </cell>
          <cell r="U235">
            <v>5108014.5999999996</v>
          </cell>
          <cell r="V235">
            <v>560750.69999999995</v>
          </cell>
          <cell r="W235">
            <v>1294767.1333333333</v>
          </cell>
          <cell r="X235">
            <v>330154.56666666665</v>
          </cell>
          <cell r="Y235">
            <v>332258.33333333331</v>
          </cell>
          <cell r="Z235">
            <v>834867.23333333328</v>
          </cell>
          <cell r="AA235">
            <v>1459830.5</v>
          </cell>
          <cell r="AB235">
            <v>295386.13333333336</v>
          </cell>
          <cell r="AC235">
            <v>55854.633333333331</v>
          </cell>
          <cell r="AD235">
            <v>18516.866666666669</v>
          </cell>
          <cell r="AE235">
            <v>15584.733333333334</v>
          </cell>
          <cell r="AF235">
            <v>11681.566666666668</v>
          </cell>
          <cell r="AG235">
            <v>3903.1666666666661</v>
          </cell>
          <cell r="AH235">
            <v>2932.1333333333332</v>
          </cell>
          <cell r="AI235">
            <v>3959.7666666666664</v>
          </cell>
          <cell r="AJ235">
            <v>3838.1</v>
          </cell>
          <cell r="AK235">
            <v>2610.8000000000002</v>
          </cell>
          <cell r="AL235">
            <v>246.3</v>
          </cell>
          <cell r="AM235">
            <v>980.99999999999977</v>
          </cell>
          <cell r="AN235">
            <v>121.66666666666667</v>
          </cell>
          <cell r="AO235">
            <v>3891173.8159738421</v>
          </cell>
          <cell r="AP235">
            <v>2933701.5305924565</v>
          </cell>
          <cell r="AQ235">
            <v>2637046.9972591228</v>
          </cell>
          <cell r="AR235">
            <v>296654.53333333333</v>
          </cell>
          <cell r="AS235">
            <v>957472.28538138478</v>
          </cell>
          <cell r="AT235">
            <v>6007415.3267945321</v>
          </cell>
          <cell r="AU235">
            <v>634403.0215319664</v>
          </cell>
          <cell r="AV235">
            <v>634403.02153196407</v>
          </cell>
          <cell r="AW235">
            <v>2.3283064365386971E-9</v>
          </cell>
          <cell r="AX235">
            <v>4572616.5438925661</v>
          </cell>
          <cell r="AY235">
            <v>4194993.1152122328</v>
          </cell>
          <cell r="AZ235">
            <v>377623.42868033343</v>
          </cell>
          <cell r="BA235">
            <v>800395.76136999961</v>
          </cell>
          <cell r="BB235">
            <v>40779.721299368561</v>
          </cell>
        </row>
        <row r="236">
          <cell r="A236">
            <v>44773</v>
          </cell>
          <cell r="B236">
            <v>13536628.741935486</v>
          </cell>
          <cell r="C236">
            <v>11107578.77419355</v>
          </cell>
          <cell r="D236">
            <v>5431736.6451612907</v>
          </cell>
          <cell r="E236">
            <v>4233794.7391612902</v>
          </cell>
          <cell r="F236">
            <v>1197941.906</v>
          </cell>
          <cell r="G236">
            <v>5675842.1290322589</v>
          </cell>
          <cell r="H236">
            <v>5493813.6129032262</v>
          </cell>
          <cell r="I236">
            <v>5106749.094903226</v>
          </cell>
          <cell r="J236">
            <v>387064.51800000004</v>
          </cell>
          <cell r="K236">
            <v>202919.99900000001</v>
          </cell>
          <cell r="L236">
            <v>184144.519</v>
          </cell>
          <cell r="M236">
            <v>182028.5161290323</v>
          </cell>
          <cell r="N236">
            <v>2429049.967741936</v>
          </cell>
          <cell r="O236">
            <v>9181282.2782641128</v>
          </cell>
          <cell r="P236">
            <v>16536779.536328619</v>
          </cell>
          <cell r="Q236">
            <v>8328950.8911673389</v>
          </cell>
          <cell r="R236">
            <v>7131008.9851673394</v>
          </cell>
          <cell r="S236">
            <v>14004793.020199589</v>
          </cell>
          <cell r="T236">
            <v>5471616.5161290318</v>
          </cell>
          <cell r="U236">
            <v>5410329.0322580645</v>
          </cell>
          <cell r="V236">
            <v>610374.90322580643</v>
          </cell>
          <cell r="W236">
            <v>1399084.6451612904</v>
          </cell>
          <cell r="X236">
            <v>341943.74193548388</v>
          </cell>
          <cell r="Y236">
            <v>359362.96774193546</v>
          </cell>
          <cell r="Z236">
            <v>863868.90322580643</v>
          </cell>
          <cell r="AA236">
            <v>1540338.2258064516</v>
          </cell>
          <cell r="AB236">
            <v>295355.6451612903</v>
          </cell>
          <cell r="AC236">
            <v>61287.483870967742</v>
          </cell>
          <cell r="AD236">
            <v>18120</v>
          </cell>
          <cell r="AE236">
            <v>15075.258064516129</v>
          </cell>
          <cell r="AF236">
            <v>11227.774193548386</v>
          </cell>
          <cell r="AG236">
            <v>3847.4838709677424</v>
          </cell>
          <cell r="AH236">
            <v>3044.7419354838707</v>
          </cell>
          <cell r="AI236">
            <v>3970.0645161290327</v>
          </cell>
          <cell r="AJ236">
            <v>3848.7741935483873</v>
          </cell>
          <cell r="AK236">
            <v>2609.5483870967741</v>
          </cell>
          <cell r="AL236">
            <v>252.93548387096774</v>
          </cell>
          <cell r="AM236">
            <v>986.29032258064535</v>
          </cell>
          <cell r="AN236">
            <v>121.29032258064517</v>
          </cell>
          <cell r="AO236">
            <v>4212023.9191150134</v>
          </cell>
          <cell r="AP236">
            <v>3197739.0201995936</v>
          </cell>
          <cell r="AQ236">
            <v>2897214.246006045</v>
          </cell>
          <cell r="AR236">
            <v>300524.77419354836</v>
          </cell>
          <cell r="AS236">
            <v>1014284.898915419</v>
          </cell>
          <cell r="AT236">
            <v>6887694.0827303547</v>
          </cell>
          <cell r="AU236">
            <v>1027065.0997292894</v>
          </cell>
          <cell r="AV236">
            <v>1027065.0997292871</v>
          </cell>
          <cell r="AW236">
            <v>2.3283064365386971E-9</v>
          </cell>
          <cell r="AX236">
            <v>4831272.765320613</v>
          </cell>
          <cell r="AY236">
            <v>4610898.7352950973</v>
          </cell>
          <cell r="AZ236">
            <v>220374.03002551608</v>
          </cell>
          <cell r="BA236">
            <v>1029356.2176804522</v>
          </cell>
          <cell r="BB236">
            <v>40335.088133186531</v>
          </cell>
        </row>
        <row r="237">
          <cell r="A237">
            <v>44804</v>
          </cell>
          <cell r="B237">
            <v>14061918.806451611</v>
          </cell>
          <cell r="C237">
            <v>11430941.64516129</v>
          </cell>
          <cell r="D237">
            <v>5438671.7096774196</v>
          </cell>
          <cell r="E237">
            <v>4096128.9536774196</v>
          </cell>
          <cell r="F237">
            <v>1342542.7560000001</v>
          </cell>
          <cell r="G237">
            <v>5992269.9354838701</v>
          </cell>
          <cell r="H237">
            <v>5812418.0322580636</v>
          </cell>
          <cell r="I237">
            <v>5412943.9342580633</v>
          </cell>
          <cell r="J237">
            <v>399474.098</v>
          </cell>
          <cell r="K237">
            <v>204199.959</v>
          </cell>
          <cell r="L237">
            <v>195274.139</v>
          </cell>
          <cell r="M237">
            <v>179851.90322580651</v>
          </cell>
          <cell r="N237">
            <v>2630977.161290322</v>
          </cell>
          <cell r="O237">
            <v>9243012.2804487888</v>
          </cell>
          <cell r="P237">
            <v>17079274.57077137</v>
          </cell>
          <cell r="Q237">
            <v>8343102.8288358832</v>
          </cell>
          <cell r="R237">
            <v>7000560.0728358831</v>
          </cell>
          <cell r="S237">
            <v>14335372.764319761</v>
          </cell>
          <cell r="T237">
            <v>5723167.2903225804</v>
          </cell>
          <cell r="U237">
            <v>5666052.064516129</v>
          </cell>
          <cell r="V237">
            <v>641004.3548387097</v>
          </cell>
          <cell r="W237">
            <v>1497945.3225806451</v>
          </cell>
          <cell r="X237">
            <v>350445.38709677418</v>
          </cell>
          <cell r="Y237">
            <v>384540.48387096776</v>
          </cell>
          <cell r="Z237">
            <v>901596.12903225806</v>
          </cell>
          <cell r="AA237">
            <v>1596034.2258064516</v>
          </cell>
          <cell r="AB237">
            <v>294486.16129032261</v>
          </cell>
          <cell r="AC237">
            <v>57115.225806451614</v>
          </cell>
          <cell r="AD237">
            <v>17548.290322580644</v>
          </cell>
          <cell r="AE237">
            <v>14603.870967741936</v>
          </cell>
          <cell r="AF237">
            <v>10825.064516129032</v>
          </cell>
          <cell r="AG237">
            <v>3778.8064516129034</v>
          </cell>
          <cell r="AH237">
            <v>2944.4193548387098</v>
          </cell>
          <cell r="AI237">
            <v>3835.161290322581</v>
          </cell>
          <cell r="AJ237">
            <v>3714.8064516129034</v>
          </cell>
          <cell r="AK237">
            <v>2433.9677419354839</v>
          </cell>
          <cell r="AL237">
            <v>272.38709677419354</v>
          </cell>
          <cell r="AM237">
            <v>1008.451612903226</v>
          </cell>
          <cell r="AN237">
            <v>120.35483870967742</v>
          </cell>
          <cell r="AO237">
            <v>4287265.9004199719</v>
          </cell>
          <cell r="AP237">
            <v>3234768.5707713687</v>
          </cell>
          <cell r="AQ237">
            <v>2904431.1191584649</v>
          </cell>
          <cell r="AR237">
            <v>330337.45161290321</v>
          </cell>
          <cell r="AS237">
            <v>1052497.3296486018</v>
          </cell>
          <cell r="AT237">
            <v>6984015.3836276792</v>
          </cell>
          <cell r="AU237">
            <v>944335.71669096954</v>
          </cell>
          <cell r="AV237">
            <v>944335.71669096721</v>
          </cell>
          <cell r="AW237">
            <v>2.3283064365386971E-9</v>
          </cell>
          <cell r="AX237">
            <v>4832790.2868601931</v>
          </cell>
          <cell r="AY237">
            <v>4825195.443883677</v>
          </cell>
          <cell r="AZ237">
            <v>7594.8429765161245</v>
          </cell>
          <cell r="BA237">
            <v>1206889.3800765169</v>
          </cell>
          <cell r="BB237">
            <v>37116.235789946571</v>
          </cell>
        </row>
        <row r="238">
          <cell r="A238">
            <v>44834</v>
          </cell>
          <cell r="B238">
            <v>15095699.233333334</v>
          </cell>
          <cell r="C238">
            <v>12274160.800000001</v>
          </cell>
          <cell r="D238">
            <v>5798199.6333333338</v>
          </cell>
          <cell r="E238">
            <v>4224753.9853333337</v>
          </cell>
          <cell r="F238">
            <v>1573445.648</v>
          </cell>
          <cell r="G238">
            <v>6475961.166666667</v>
          </cell>
          <cell r="H238">
            <v>6290164</v>
          </cell>
          <cell r="I238">
            <v>5899273.1679999996</v>
          </cell>
          <cell r="J238">
            <v>390890.83199999999</v>
          </cell>
          <cell r="K238">
            <v>195671.92600000001</v>
          </cell>
          <cell r="L238">
            <v>195218.90599999999</v>
          </cell>
          <cell r="M238">
            <v>185797.16666666669</v>
          </cell>
          <cell r="N238">
            <v>2821538.4333333331</v>
          </cell>
          <cell r="O238">
            <v>9700814.0167490467</v>
          </cell>
          <cell r="P238">
            <v>18075697.51674905</v>
          </cell>
          <cell r="Q238">
            <v>8655309.2834157143</v>
          </cell>
          <cell r="R238">
            <v>7081863.6354157142</v>
          </cell>
          <cell r="S238">
            <v>15131270.45008238</v>
          </cell>
          <cell r="T238">
            <v>5888123.0333333341</v>
          </cell>
          <cell r="U238">
            <v>5824091.9000000004</v>
          </cell>
          <cell r="V238">
            <v>624858.96666666667</v>
          </cell>
          <cell r="W238">
            <v>1509224.2333333334</v>
          </cell>
          <cell r="X238">
            <v>360582.23333333334</v>
          </cell>
          <cell r="Y238">
            <v>408260.23333333334</v>
          </cell>
          <cell r="Z238">
            <v>933313.9</v>
          </cell>
          <cell r="AA238">
            <v>1686598.5666666667</v>
          </cell>
          <cell r="AB238">
            <v>301253.76666666666</v>
          </cell>
          <cell r="AC238">
            <v>64031.133333333331</v>
          </cell>
          <cell r="AD238">
            <v>17453.599999999999</v>
          </cell>
          <cell r="AE238">
            <v>14823.033333333333</v>
          </cell>
          <cell r="AF238">
            <v>11074.5</v>
          </cell>
          <cell r="AG238">
            <v>3748.5333333333328</v>
          </cell>
          <cell r="AH238">
            <v>2630.5666666666666</v>
          </cell>
          <cell r="AI238">
            <v>3711.5</v>
          </cell>
          <cell r="AJ238">
            <v>3593.7333333333331</v>
          </cell>
          <cell r="AK238">
            <v>2344.4666666666667</v>
          </cell>
          <cell r="AL238">
            <v>262.16666666666669</v>
          </cell>
          <cell r="AM238">
            <v>987.09999999999968</v>
          </cell>
          <cell r="AN238">
            <v>117.76666666666667</v>
          </cell>
          <cell r="AO238">
            <v>4179908.627820523</v>
          </cell>
          <cell r="AP238">
            <v>3171405.1167490473</v>
          </cell>
          <cell r="AQ238">
            <v>2857109.65008238</v>
          </cell>
          <cell r="AR238">
            <v>314295.46666666667</v>
          </cell>
          <cell r="AS238">
            <v>1008503.5110714785</v>
          </cell>
          <cell r="AT238">
            <v>7853743.046266878</v>
          </cell>
          <cell r="AU238">
            <v>1398559.2550888148</v>
          </cell>
          <cell r="AV238">
            <v>1398559.2550888124</v>
          </cell>
          <cell r="AW238">
            <v>2.3283064365386971E-9</v>
          </cell>
          <cell r="AX238">
            <v>5289805.3205993967</v>
          </cell>
          <cell r="AY238">
            <v>5285250.7356873965</v>
          </cell>
          <cell r="AZ238">
            <v>4554.5849120000021</v>
          </cell>
          <cell r="BA238">
            <v>1165378.470578667</v>
          </cell>
          <cell r="BB238">
            <v>37173.999891823689</v>
          </cell>
        </row>
      </sheetData>
      <sheetData sheetId="2">
        <row r="1">
          <cell r="A1" t="str">
            <v>Fecha</v>
          </cell>
          <cell r="B1" t="str">
            <v>Dep $ total</v>
          </cell>
          <cell r="C1" t="str">
            <v>Dep $ priv</v>
          </cell>
          <cell r="D1" t="str">
            <v>Vista $ priv</v>
          </cell>
          <cell r="E1" t="str">
            <v>Vista no rem</v>
          </cell>
          <cell r="F1" t="str">
            <v>Vista rem</v>
          </cell>
          <cell r="G1" t="str">
            <v>Plazo $ priv</v>
          </cell>
          <cell r="H1" t="str">
            <v>PF $ priv</v>
          </cell>
          <cell r="I1" t="str">
            <v>Plazo Fijo No Ajustable por CER Priv</v>
          </cell>
          <cell r="J1" t="str">
            <v>Plazo Fijo Ajustable por CER Priv</v>
          </cell>
          <cell r="K1" t="str">
            <v>UVA Tradicional</v>
          </cell>
          <cell r="L1" t="str">
            <v>UVA Precancelable</v>
          </cell>
          <cell r="M1" t="str">
            <v>Otros $ priv</v>
          </cell>
          <cell r="N1" t="str">
            <v>Dep $ pub</v>
          </cell>
          <cell r="O1" t="str">
            <v>M2</v>
          </cell>
          <cell r="P1" t="str">
            <v>M3</v>
          </cell>
          <cell r="Q1" t="str">
            <v>M2 Priv</v>
          </cell>
          <cell r="R1" t="str">
            <v>M2 Transaccional</v>
          </cell>
          <cell r="S1" t="str">
            <v>M3 Priv</v>
          </cell>
          <cell r="T1" t="str">
            <v>Préstamos totales $</v>
          </cell>
          <cell r="U1" t="str">
            <v>Préstamos priv $</v>
          </cell>
          <cell r="V1" t="str">
            <v>Adelantos $</v>
          </cell>
          <cell r="W1" t="str">
            <v>Documentos $</v>
          </cell>
          <cell r="X1" t="str">
            <v>Hipotecarios $</v>
          </cell>
          <cell r="Y1" t="str">
            <v>Prendarios $</v>
          </cell>
          <cell r="Z1" t="str">
            <v>Personales $</v>
          </cell>
          <cell r="AA1" t="str">
            <v>Tarjetas de crédito $</v>
          </cell>
          <cell r="AB1" t="str">
            <v>Otros $</v>
          </cell>
          <cell r="AC1" t="str">
            <v>Préstamos púb $</v>
          </cell>
          <cell r="AD1" t="str">
            <v>Base monetaria</v>
          </cell>
          <cell r="AE1" t="str">
            <v>Circulación monetaria</v>
          </cell>
          <cell r="AF1" t="str">
            <v>Circulante</v>
          </cell>
          <cell r="AG1" t="str">
            <v>Efectivo en entidades</v>
          </cell>
          <cell r="AH1" t="str">
            <v>Cuenta corriente en BCRA</v>
          </cell>
          <cell r="AI1" t="str">
            <v>Dep US$ total</v>
          </cell>
          <cell r="AJ1" t="str">
            <v>Dep US$ priv</v>
          </cell>
          <cell r="AK1" t="str">
            <v>Vista US$ priv</v>
          </cell>
          <cell r="AL1" t="str">
            <v>Plazo y Otros US$ priv</v>
          </cell>
          <cell r="AM1" t="str">
            <v>Dep US$ pub</v>
          </cell>
          <cell r="AN1" t="str">
            <v>Préstamos totales US$</v>
          </cell>
          <cell r="AO1" t="str">
            <v>Préstamos priv US$</v>
          </cell>
          <cell r="AP1" t="str">
            <v>Documentos US$</v>
          </cell>
          <cell r="AQ1" t="str">
            <v>Tarjetas de crédito US$</v>
          </cell>
          <cell r="AR1" t="str">
            <v>Resto US$</v>
          </cell>
          <cell r="AS1" t="str">
            <v>Préstamos púb US$</v>
          </cell>
          <cell r="AT1" t="str">
            <v>TC implícito</v>
          </cell>
          <cell r="AU1" t="str">
            <v>PBI se</v>
          </cell>
          <cell r="AV1" t="str">
            <v>PBI se en US$</v>
          </cell>
        </row>
        <row r="2">
          <cell r="A2">
            <v>37652</v>
          </cell>
          <cell r="B2">
            <v>70905.257112820313</v>
          </cell>
          <cell r="C2">
            <v>63335.414778204256</v>
          </cell>
          <cell r="D2">
            <v>19037.218846664829</v>
          </cell>
          <cell r="E2">
            <v>19037.218846664829</v>
          </cell>
          <cell r="F2">
            <v>0</v>
          </cell>
          <cell r="G2">
            <v>44298.195931539427</v>
          </cell>
          <cell r="H2">
            <v>37896.195931539427</v>
          </cell>
          <cell r="I2">
            <v>37891.712790604361</v>
          </cell>
          <cell r="J2">
            <v>4.4831409350704172</v>
          </cell>
          <cell r="K2">
            <v>4.4831409350704172</v>
          </cell>
          <cell r="L2">
            <v>0</v>
          </cell>
          <cell r="M2">
            <v>6402</v>
          </cell>
          <cell r="N2">
            <v>7569.8423346160635</v>
          </cell>
          <cell r="O2">
            <v>37819.291589718727</v>
          </cell>
          <cell r="P2">
            <v>84176.747876727706</v>
          </cell>
          <cell r="Q2">
            <v>34728.970006323812</v>
          </cell>
          <cell r="R2">
            <v>34729.166862107479</v>
          </cell>
          <cell r="S2">
            <v>78437.465274917544</v>
          </cell>
          <cell r="T2">
            <v>61944.942647984863</v>
          </cell>
          <cell r="U2">
            <v>29432.6200673397</v>
          </cell>
          <cell r="V2">
            <v>4309.4996917619001</v>
          </cell>
          <cell r="W2">
            <v>5067.8725192782804</v>
          </cell>
          <cell r="X2">
            <v>10871.7232778661</v>
          </cell>
          <cell r="Y2">
            <v>1808.2792497682899</v>
          </cell>
          <cell r="Z2">
            <v>2536.8159255628502</v>
          </cell>
          <cell r="AA2">
            <v>1917.25994673991</v>
          </cell>
          <cell r="AB2">
            <v>2921.1694563623751</v>
          </cell>
          <cell r="AC2">
            <v>32512.322580645163</v>
          </cell>
          <cell r="AD2">
            <v>28906.756911409499</v>
          </cell>
          <cell r="AE2">
            <v>15691.948015442649</v>
          </cell>
          <cell r="AF2">
            <v>15691.948015442649</v>
          </cell>
          <cell r="AG2">
            <v>0</v>
          </cell>
          <cell r="AH2" t="str">
            <v/>
          </cell>
          <cell r="AI2">
            <v>2748.633190322581</v>
          </cell>
          <cell r="AJ2">
            <v>2164.115767741936</v>
          </cell>
          <cell r="AK2">
            <v>246.96051612903221</v>
          </cell>
          <cell r="AL2">
            <v>1917.1552516129038</v>
          </cell>
          <cell r="AM2">
            <v>584.51742258064496</v>
          </cell>
          <cell r="AN2">
            <v>4619.3407000000007</v>
          </cell>
          <cell r="AO2">
            <v>4522.5522806451618</v>
          </cell>
          <cell r="AP2">
            <v>1959.5177032258068</v>
          </cell>
          <cell r="AQ2">
            <v>43.341874193548378</v>
          </cell>
          <cell r="AR2">
            <v>2519.6927032258063</v>
          </cell>
          <cell r="AS2">
            <v>96.788419354838709</v>
          </cell>
          <cell r="AT2">
            <v>3.2661258064516128</v>
          </cell>
          <cell r="AU2">
            <v>376768.67534485861</v>
          </cell>
          <cell r="AV2">
            <v>115356.44909961015</v>
          </cell>
        </row>
        <row r="3">
          <cell r="A3">
            <v>37680</v>
          </cell>
          <cell r="B3">
            <v>70961.419063706184</v>
          </cell>
          <cell r="C3">
            <v>63736.459064870578</v>
          </cell>
          <cell r="D3">
            <v>18721.617172914132</v>
          </cell>
          <cell r="E3">
            <v>18721.617172914132</v>
          </cell>
          <cell r="F3">
            <v>0</v>
          </cell>
          <cell r="G3">
            <v>45014.84189195645</v>
          </cell>
          <cell r="H3">
            <v>38667.413320527878</v>
          </cell>
          <cell r="I3">
            <v>38663.036044406625</v>
          </cell>
          <cell r="J3">
            <v>4.3772761212537032</v>
          </cell>
          <cell r="K3">
            <v>4.3772761212537032</v>
          </cell>
          <cell r="L3">
            <v>0</v>
          </cell>
          <cell r="M3">
            <v>6347.4285714285716</v>
          </cell>
          <cell r="N3">
            <v>7224.9599988356058</v>
          </cell>
          <cell r="O3">
            <v>38564.787612352789</v>
          </cell>
          <cell r="P3">
            <v>85627.313495497481</v>
          </cell>
          <cell r="Q3">
            <v>34984.779148773632</v>
          </cell>
          <cell r="R3">
            <v>34985.07818547995</v>
          </cell>
          <cell r="S3">
            <v>80182.612494485074</v>
          </cell>
          <cell r="T3">
            <v>60782.72743618043</v>
          </cell>
          <cell r="U3">
            <v>28254.656007608999</v>
          </cell>
          <cell r="V3">
            <v>3969.1385045848906</v>
          </cell>
          <cell r="W3">
            <v>4915.1189041074504</v>
          </cell>
          <cell r="X3">
            <v>10341.8182556396</v>
          </cell>
          <cell r="Y3">
            <v>1628.88607393132</v>
          </cell>
          <cell r="Z3">
            <v>2449.24112413905</v>
          </cell>
          <cell r="AA3">
            <v>1938.22258649229</v>
          </cell>
          <cell r="AB3">
            <v>2719.1332002740401</v>
          </cell>
          <cell r="AC3">
            <v>32528.071428571428</v>
          </cell>
          <cell r="AD3">
            <v>29186.362585230119</v>
          </cell>
          <cell r="AE3">
            <v>16263.46101256582</v>
          </cell>
          <cell r="AF3">
            <v>16263.46101256582</v>
          </cell>
          <cell r="AG3">
            <v>0</v>
          </cell>
          <cell r="AH3" t="str">
            <v/>
          </cell>
          <cell r="AI3">
            <v>2903.8255178571421</v>
          </cell>
          <cell r="AJ3">
            <v>2205.2017035714284</v>
          </cell>
          <cell r="AK3">
            <v>310.70538928571426</v>
          </cell>
          <cell r="AL3">
            <v>1894.4963142857141</v>
          </cell>
          <cell r="AM3">
            <v>698.62381428571371</v>
          </cell>
          <cell r="AN3">
            <v>4564.3802749999995</v>
          </cell>
          <cell r="AO3">
            <v>4432.9147107142853</v>
          </cell>
          <cell r="AP3">
            <v>2051.1067464285711</v>
          </cell>
          <cell r="AQ3">
            <v>49.791767857142865</v>
          </cell>
          <cell r="AR3">
            <v>2332.0161964285712</v>
          </cell>
          <cell r="AS3">
            <v>131.46556428571432</v>
          </cell>
          <cell r="AT3">
            <v>3.1684535714285724</v>
          </cell>
          <cell r="AU3">
            <v>376126.59632899659</v>
          </cell>
          <cell r="AV3">
            <v>118709.83363010461</v>
          </cell>
        </row>
        <row r="4">
          <cell r="A4">
            <v>37711</v>
          </cell>
          <cell r="B4">
            <v>71664.653816320875</v>
          </cell>
          <cell r="C4">
            <v>63767.179286205581</v>
          </cell>
          <cell r="D4">
            <v>18572.631645579218</v>
          </cell>
          <cell r="E4">
            <v>18572.631645579218</v>
          </cell>
          <cell r="F4">
            <v>0</v>
          </cell>
          <cell r="G4">
            <v>45194.547640626362</v>
          </cell>
          <cell r="H4">
            <v>38762.418608368302</v>
          </cell>
          <cell r="I4">
            <v>38759.977721302384</v>
          </cell>
          <cell r="J4">
            <v>2.4408870659191302</v>
          </cell>
          <cell r="K4">
            <v>2.4408870659191302</v>
          </cell>
          <cell r="L4">
            <v>0</v>
          </cell>
          <cell r="M4">
            <v>6432.1290322580644</v>
          </cell>
          <cell r="N4">
            <v>7897.4745301152989</v>
          </cell>
          <cell r="O4">
            <v>39483.409735486501</v>
          </cell>
          <cell r="P4">
            <v>87481.13250715319</v>
          </cell>
          <cell r="Q4">
            <v>35572.261710833307</v>
          </cell>
          <cell r="R4">
            <v>35572.346322370009</v>
          </cell>
          <cell r="S4">
            <v>81433.158765749438</v>
          </cell>
          <cell r="T4">
            <v>59608.201707513392</v>
          </cell>
          <cell r="U4">
            <v>26997.6210623521</v>
          </cell>
          <cell r="V4">
            <v>3767.5515567222105</v>
          </cell>
          <cell r="W4">
            <v>4708.7545951699904</v>
          </cell>
          <cell r="X4">
            <v>9951.9188533821398</v>
          </cell>
          <cell r="Y4">
            <v>1477.915881057</v>
          </cell>
          <cell r="Z4">
            <v>2272.05816642743</v>
          </cell>
          <cell r="AA4">
            <v>1919.32891634356</v>
          </cell>
          <cell r="AB4">
            <v>2654.1622130097498</v>
          </cell>
          <cell r="AC4">
            <v>32610.580645161292</v>
          </cell>
          <cell r="AD4">
            <v>30375.959701733649</v>
          </cell>
          <cell r="AE4">
            <v>16999.714676790791</v>
          </cell>
          <cell r="AF4">
            <v>16999.714676790791</v>
          </cell>
          <cell r="AG4">
            <v>0</v>
          </cell>
          <cell r="AH4" t="str">
            <v/>
          </cell>
          <cell r="AI4">
            <v>3115.578925806451</v>
          </cell>
          <cell r="AJ4">
            <v>2283.001941935484</v>
          </cell>
          <cell r="AK4">
            <v>355.79470322580653</v>
          </cell>
          <cell r="AL4">
            <v>1927.2072387096773</v>
          </cell>
          <cell r="AM4">
            <v>832.57698387096707</v>
          </cell>
          <cell r="AN4">
            <v>4381.1748838709682</v>
          </cell>
          <cell r="AO4">
            <v>4243.1660580645166</v>
          </cell>
          <cell r="AP4">
            <v>2014.1826000000003</v>
          </cell>
          <cell r="AQ4">
            <v>50.27312903225809</v>
          </cell>
          <cell r="AR4">
            <v>2178.7103290322584</v>
          </cell>
          <cell r="AS4">
            <v>138.0088258064516</v>
          </cell>
          <cell r="AT4">
            <v>3.0787290322580656</v>
          </cell>
          <cell r="AU4">
            <v>383862.54796036298</v>
          </cell>
          <cell r="AV4">
            <v>124682.14771042144</v>
          </cell>
        </row>
        <row r="5">
          <cell r="A5">
            <v>37741</v>
          </cell>
          <cell r="B5">
            <v>72039.643032484339</v>
          </cell>
          <cell r="C5">
            <v>64071.60275858987</v>
          </cell>
          <cell r="D5">
            <v>18365.32181273519</v>
          </cell>
          <cell r="E5">
            <v>18365.32181273519</v>
          </cell>
          <cell r="F5">
            <v>0</v>
          </cell>
          <cell r="G5">
            <v>45706.280945854676</v>
          </cell>
          <cell r="H5">
            <v>39226.714279188011</v>
          </cell>
          <cell r="I5">
            <v>37972.845558668174</v>
          </cell>
          <cell r="J5">
            <v>1253.8687205198351</v>
          </cell>
          <cell r="K5">
            <v>1253.8687205198351</v>
          </cell>
          <cell r="L5">
            <v>0</v>
          </cell>
          <cell r="M5">
            <v>6479.5666666666666</v>
          </cell>
          <cell r="N5">
            <v>7968.0402738944676</v>
          </cell>
          <cell r="O5">
            <v>40276.519395731077</v>
          </cell>
          <cell r="P5">
            <v>88847.249346212353</v>
          </cell>
          <cell r="Q5">
            <v>36069.701192826658</v>
          </cell>
          <cell r="R5">
            <v>36070.809423636922</v>
          </cell>
          <cell r="S5">
            <v>82557.713745907749</v>
          </cell>
          <cell r="T5">
            <v>59366.017650938433</v>
          </cell>
          <cell r="U5">
            <v>26591.884317605101</v>
          </cell>
          <cell r="V5">
            <v>3774.9068758025905</v>
          </cell>
          <cell r="W5">
            <v>4615.5644276043904</v>
          </cell>
          <cell r="X5">
            <v>9814.7638134694098</v>
          </cell>
          <cell r="Y5">
            <v>1463.0450836047801</v>
          </cell>
          <cell r="Z5">
            <v>2195.4084597409601</v>
          </cell>
          <cell r="AA5">
            <v>1858.8911936643301</v>
          </cell>
          <cell r="AB5">
            <v>2628.2443942268101</v>
          </cell>
          <cell r="AC5">
            <v>32774.133333333331</v>
          </cell>
          <cell r="AD5">
            <v>31125.834493557632</v>
          </cell>
          <cell r="AE5">
            <v>17705.487610901731</v>
          </cell>
          <cell r="AF5">
            <v>17705.487610901731</v>
          </cell>
          <cell r="AG5">
            <v>0</v>
          </cell>
          <cell r="AH5" t="str">
            <v/>
          </cell>
          <cell r="AI5">
            <v>3079.8816133333339</v>
          </cell>
          <cell r="AJ5">
            <v>2299.1766399999992</v>
          </cell>
          <cell r="AK5">
            <v>455.87765333333334</v>
          </cell>
          <cell r="AL5">
            <v>1843.2989866666658</v>
          </cell>
          <cell r="AM5">
            <v>780.70497333333469</v>
          </cell>
          <cell r="AN5">
            <v>4075.0234033333336</v>
          </cell>
          <cell r="AO5">
            <v>3972.9662400000002</v>
          </cell>
          <cell r="AP5">
            <v>1954.0886200000002</v>
          </cell>
          <cell r="AQ5">
            <v>50.441126666666676</v>
          </cell>
          <cell r="AR5">
            <v>1968.4364933333334</v>
          </cell>
          <cell r="AS5">
            <v>102.05716333333335</v>
          </cell>
          <cell r="AT5">
            <v>2.8992366666666674</v>
          </cell>
          <cell r="AU5">
            <v>390815.53470643342</v>
          </cell>
          <cell r="AV5">
            <v>134799.45918170415</v>
          </cell>
        </row>
        <row r="6">
          <cell r="A6">
            <v>37772</v>
          </cell>
          <cell r="B6">
            <v>74149.641246550906</v>
          </cell>
          <cell r="C6">
            <v>64732.849734421427</v>
          </cell>
          <cell r="D6">
            <v>18938.954132938739</v>
          </cell>
          <cell r="E6">
            <v>18938.954132938739</v>
          </cell>
          <cell r="F6">
            <v>0</v>
          </cell>
          <cell r="G6">
            <v>45793.895601482684</v>
          </cell>
          <cell r="H6">
            <v>39732.927859547199</v>
          </cell>
          <cell r="I6">
            <v>36093.940332978906</v>
          </cell>
          <cell r="J6">
            <v>3638.9875265682904</v>
          </cell>
          <cell r="K6">
            <v>3638.9875265682904</v>
          </cell>
          <cell r="L6">
            <v>0</v>
          </cell>
          <cell r="M6">
            <v>6060.9677419354839</v>
          </cell>
          <cell r="N6">
            <v>9416.7915121294809</v>
          </cell>
          <cell r="O6">
            <v>42076.959609892379</v>
          </cell>
          <cell r="P6">
            <v>91996.62623841982</v>
          </cell>
          <cell r="Q6">
            <v>37356.053708982326</v>
          </cell>
          <cell r="R6">
            <v>37355.406185823871</v>
          </cell>
          <cell r="S6">
            <v>83706.709489312096</v>
          </cell>
          <cell r="T6">
            <v>59740.718845108175</v>
          </cell>
          <cell r="U6">
            <v>26599.9769096243</v>
          </cell>
          <cell r="V6">
            <v>3714.78068658552</v>
          </cell>
          <cell r="W6">
            <v>4651.3214937962402</v>
          </cell>
          <cell r="X6">
            <v>9896.1986236268003</v>
          </cell>
          <cell r="Y6">
            <v>1479.3972476347701</v>
          </cell>
          <cell r="Z6">
            <v>2134.1924474529401</v>
          </cell>
          <cell r="AA6">
            <v>1917.0253682588</v>
          </cell>
          <cell r="AB6">
            <v>2729.5058571769</v>
          </cell>
          <cell r="AC6">
            <v>33140.741935483871</v>
          </cell>
          <cell r="AD6">
            <v>33399.146523756877</v>
          </cell>
          <cell r="AE6">
            <v>18416.452052885132</v>
          </cell>
          <cell r="AF6">
            <v>18416.452052885132</v>
          </cell>
          <cell r="AG6">
            <v>0</v>
          </cell>
          <cell r="AH6" t="str">
            <v/>
          </cell>
          <cell r="AI6">
            <v>3347.3552838709684</v>
          </cell>
          <cell r="AJ6">
            <v>2651.7922419354836</v>
          </cell>
          <cell r="AK6">
            <v>607.26295806451606</v>
          </cell>
          <cell r="AL6">
            <v>2044.5292838709674</v>
          </cell>
          <cell r="AM6">
            <v>695.56304193548476</v>
          </cell>
          <cell r="AN6">
            <v>3999.0542483870972</v>
          </cell>
          <cell r="AO6">
            <v>3903.6930612903229</v>
          </cell>
          <cell r="AP6">
            <v>1897.1027935483874</v>
          </cell>
          <cell r="AQ6">
            <v>48.842241935483884</v>
          </cell>
          <cell r="AR6">
            <v>1957.7480258064518</v>
          </cell>
          <cell r="AS6">
            <v>95.361187096774202</v>
          </cell>
          <cell r="AT6">
            <v>2.8371225806451612</v>
          </cell>
          <cell r="AU6">
            <v>410178.50228412141</v>
          </cell>
          <cell r="AV6">
            <v>144575.53053306809</v>
          </cell>
        </row>
        <row r="7">
          <cell r="A7">
            <v>37802</v>
          </cell>
          <cell r="B7">
            <v>76966.359346158031</v>
          </cell>
          <cell r="C7">
            <v>65999.133078666273</v>
          </cell>
          <cell r="D7">
            <v>19698.516012255961</v>
          </cell>
          <cell r="E7">
            <v>19698.516012255961</v>
          </cell>
          <cell r="F7">
            <v>0</v>
          </cell>
          <cell r="G7">
            <v>46300.617066410312</v>
          </cell>
          <cell r="H7">
            <v>40276.350399743649</v>
          </cell>
          <cell r="I7">
            <v>36033.885238924478</v>
          </cell>
          <cell r="J7">
            <v>4242.4651608191707</v>
          </cell>
          <cell r="K7">
            <v>4242.4651608191707</v>
          </cell>
          <cell r="L7">
            <v>0</v>
          </cell>
          <cell r="M7">
            <v>6024.2666666666664</v>
          </cell>
          <cell r="N7">
            <v>10967.22626749176</v>
          </cell>
          <cell r="O7">
            <v>44595.961074300518</v>
          </cell>
          <cell r="P7">
            <v>95520.961562706638</v>
          </cell>
          <cell r="Q7">
            <v>39159.655057046693</v>
          </cell>
          <cell r="R7">
            <v>39159.126051210405</v>
          </cell>
          <cell r="S7">
            <v>85647.411571263656</v>
          </cell>
          <cell r="T7">
            <v>59768.661997032599</v>
          </cell>
          <cell r="U7">
            <v>26574.161997032599</v>
          </cell>
          <cell r="V7">
            <v>3716.9435496964902</v>
          </cell>
          <cell r="W7">
            <v>4672.9059859049903</v>
          </cell>
          <cell r="X7">
            <v>10009.815167176301</v>
          </cell>
          <cell r="Y7">
            <v>1497.4851239144</v>
          </cell>
          <cell r="Z7">
            <v>2113.8715983212301</v>
          </cell>
          <cell r="AA7">
            <v>1905.6438487082601</v>
          </cell>
          <cell r="AB7">
            <v>2683.92991146334</v>
          </cell>
          <cell r="AC7">
            <v>33194.5</v>
          </cell>
          <cell r="AD7">
            <v>36352.740072298257</v>
          </cell>
          <cell r="AE7">
            <v>19460.610038954441</v>
          </cell>
          <cell r="AF7">
            <v>19460.610038954441</v>
          </cell>
          <cell r="AG7">
            <v>0</v>
          </cell>
          <cell r="AH7" t="str">
            <v/>
          </cell>
          <cell r="AI7">
            <v>3662.1778799999997</v>
          </cell>
          <cell r="AJ7">
            <v>2982.9653466666668</v>
          </cell>
          <cell r="AK7">
            <v>688.68105333333335</v>
          </cell>
          <cell r="AL7">
            <v>2294.2842933333336</v>
          </cell>
          <cell r="AM7">
            <v>679.21253333333289</v>
          </cell>
          <cell r="AN7">
            <v>3896.8580099999986</v>
          </cell>
          <cell r="AO7">
            <v>3801.6261299999987</v>
          </cell>
          <cell r="AP7">
            <v>1901.5446399999992</v>
          </cell>
          <cell r="AQ7">
            <v>47.150070000000007</v>
          </cell>
          <cell r="AR7">
            <v>1852.9314199999997</v>
          </cell>
          <cell r="AS7">
            <v>95.231880000000032</v>
          </cell>
          <cell r="AT7">
            <v>2.8120566666666673</v>
          </cell>
          <cell r="AU7">
            <v>410743.71921511338</v>
          </cell>
          <cell r="AV7">
            <v>146065.23548545607</v>
          </cell>
        </row>
        <row r="8">
          <cell r="A8">
            <v>37833</v>
          </cell>
          <cell r="B8">
            <v>78612.809832096289</v>
          </cell>
          <cell r="C8">
            <v>67634.469702843358</v>
          </cell>
          <cell r="D8">
            <v>21387.750491170951</v>
          </cell>
          <cell r="E8">
            <v>21387.750491170951</v>
          </cell>
          <cell r="F8">
            <v>0</v>
          </cell>
          <cell r="G8">
            <v>46246.719211672404</v>
          </cell>
          <cell r="H8">
            <v>40200.686953607888</v>
          </cell>
          <cell r="I8">
            <v>36495.270376340704</v>
          </cell>
          <cell r="J8">
            <v>3705.4165772671822</v>
          </cell>
          <cell r="K8">
            <v>3705.4165772671822</v>
          </cell>
          <cell r="L8">
            <v>0</v>
          </cell>
          <cell r="M8">
            <v>6046.0322580645161</v>
          </cell>
          <cell r="N8">
            <v>10978.340129252931</v>
          </cell>
          <cell r="O8">
            <v>47437.138335747572</v>
          </cell>
          <cell r="P8">
            <v>97512.558967563062</v>
          </cell>
          <cell r="Q8">
            <v>41918.67964825291</v>
          </cell>
          <cell r="R8">
            <v>41919.176018673781</v>
          </cell>
          <cell r="S8">
            <v>87727.575869657419</v>
          </cell>
          <cell r="T8">
            <v>60203.88030058537</v>
          </cell>
          <cell r="U8">
            <v>26631.525461875699</v>
          </cell>
          <cell r="V8">
            <v>3658.9430958305902</v>
          </cell>
          <cell r="W8">
            <v>4750.1917599680801</v>
          </cell>
          <cell r="X8">
            <v>10092.9485305323</v>
          </cell>
          <cell r="Y8">
            <v>1487.5307421986599</v>
          </cell>
          <cell r="Z8">
            <v>2084.5405248602501</v>
          </cell>
          <cell r="AA8">
            <v>1943.5543737215701</v>
          </cell>
          <cell r="AB8">
            <v>2690.6472987513498</v>
          </cell>
          <cell r="AC8">
            <v>33572.354838709674</v>
          </cell>
          <cell r="AD8">
            <v>37379.688548121318</v>
          </cell>
          <cell r="AE8">
            <v>20531.42552750283</v>
          </cell>
          <cell r="AF8">
            <v>20531.42552750283</v>
          </cell>
          <cell r="AG8">
            <v>0</v>
          </cell>
          <cell r="AH8" t="str">
            <v/>
          </cell>
          <cell r="AI8">
            <v>3877.7351709677409</v>
          </cell>
          <cell r="AJ8">
            <v>3213.1298225806454</v>
          </cell>
          <cell r="AK8">
            <v>815.11202258064532</v>
          </cell>
          <cell r="AL8">
            <v>2398.0178000000001</v>
          </cell>
          <cell r="AM8">
            <v>664.60534838709555</v>
          </cell>
          <cell r="AN8">
            <v>4032.0387451612901</v>
          </cell>
          <cell r="AO8">
            <v>3744.0939870967741</v>
          </cell>
          <cell r="AP8">
            <v>1878.473712903226</v>
          </cell>
          <cell r="AQ8">
            <v>50.031106451612899</v>
          </cell>
          <cell r="AR8">
            <v>1815.5891677419352</v>
          </cell>
          <cell r="AS8">
            <v>287.94475806451601</v>
          </cell>
          <cell r="AT8">
            <v>2.7982548387096768</v>
          </cell>
          <cell r="AU8">
            <v>415775.40600577003</v>
          </cell>
          <cell r="AV8">
            <v>148583.82455169494</v>
          </cell>
        </row>
        <row r="9">
          <cell r="A9">
            <v>37864</v>
          </cell>
          <cell r="B9">
            <v>79913.220849727339</v>
          </cell>
          <cell r="C9">
            <v>68513.379644375324</v>
          </cell>
          <cell r="D9">
            <v>23683.70008063376</v>
          </cell>
          <cell r="E9">
            <v>23683.70008063376</v>
          </cell>
          <cell r="F9">
            <v>0</v>
          </cell>
          <cell r="G9">
            <v>44829.679563741556</v>
          </cell>
          <cell r="H9">
            <v>38519.582789548011</v>
          </cell>
          <cell r="I9">
            <v>36427.114926512484</v>
          </cell>
          <cell r="J9">
            <v>2092.4678630355193</v>
          </cell>
          <cell r="K9">
            <v>2092.4678630355193</v>
          </cell>
          <cell r="L9">
            <v>0</v>
          </cell>
          <cell r="M9">
            <v>6310.0967741935483</v>
          </cell>
          <cell r="N9">
            <v>11399.84120535201</v>
          </cell>
          <cell r="O9">
            <v>51077.900647954339</v>
          </cell>
          <cell r="P9">
            <v>99950.055630682429</v>
          </cell>
          <cell r="Q9">
            <v>45506.765353713949</v>
          </cell>
          <cell r="R9">
            <v>45504.924527356925</v>
          </cell>
          <cell r="S9">
            <v>89692.875520059722</v>
          </cell>
          <cell r="T9">
            <v>59749.610109759029</v>
          </cell>
          <cell r="U9">
            <v>26968.9649484687</v>
          </cell>
          <cell r="V9">
            <v>3905.6050528319802</v>
          </cell>
          <cell r="W9">
            <v>4838.2064386754</v>
          </cell>
          <cell r="X9">
            <v>10092.188544955001</v>
          </cell>
          <cell r="Y9">
            <v>1460.5409111942099</v>
          </cell>
          <cell r="Z9">
            <v>2103.3583041565098</v>
          </cell>
          <cell r="AA9">
            <v>1947.39434361434</v>
          </cell>
          <cell r="AB9">
            <v>2658.3720434591801</v>
          </cell>
          <cell r="AC9">
            <v>32780.645161290326</v>
          </cell>
          <cell r="AD9">
            <v>38780.148398162928</v>
          </cell>
          <cell r="AE9">
            <v>21821.224446723161</v>
          </cell>
          <cell r="AF9">
            <v>21821.224446723161</v>
          </cell>
          <cell r="AG9">
            <v>0</v>
          </cell>
          <cell r="AH9" t="str">
            <v/>
          </cell>
          <cell r="AI9">
            <v>4383.3600225806431</v>
          </cell>
          <cell r="AJ9">
            <v>3723.0383935483869</v>
          </cell>
          <cell r="AK9">
            <v>1019.1213967741934</v>
          </cell>
          <cell r="AL9">
            <v>2703.9169967741936</v>
          </cell>
          <cell r="AM9">
            <v>660.32162903225617</v>
          </cell>
          <cell r="AN9">
            <v>4040.7636709677422</v>
          </cell>
          <cell r="AO9">
            <v>3740.41545483871</v>
          </cell>
          <cell r="AP9">
            <v>1893.0984870967743</v>
          </cell>
          <cell r="AQ9">
            <v>51.988035483870966</v>
          </cell>
          <cell r="AR9">
            <v>1795.3289322580647</v>
          </cell>
          <cell r="AS9">
            <v>300.34821612903227</v>
          </cell>
          <cell r="AT9">
            <v>2.9298387096774188</v>
          </cell>
          <cell r="AU9">
            <v>408495.44368201838</v>
          </cell>
          <cell r="AV9">
            <v>139425.91526719046</v>
          </cell>
        </row>
        <row r="10">
          <cell r="A10">
            <v>37894</v>
          </cell>
          <cell r="B10">
            <v>80320.603021864474</v>
          </cell>
          <cell r="C10">
            <v>68593.731944604355</v>
          </cell>
          <cell r="D10">
            <v>25034.001599800209</v>
          </cell>
          <cell r="E10">
            <v>25034.001599800209</v>
          </cell>
          <cell r="F10">
            <v>0</v>
          </cell>
          <cell r="G10">
            <v>43559.730344804149</v>
          </cell>
          <cell r="H10">
            <v>37148.397011470814</v>
          </cell>
          <cell r="I10">
            <v>36552.869510937009</v>
          </cell>
          <cell r="J10">
            <v>595.52750053379998</v>
          </cell>
          <cell r="K10">
            <v>595.52750053379998</v>
          </cell>
          <cell r="L10">
            <v>0</v>
          </cell>
          <cell r="M10">
            <v>6411.333333333333</v>
          </cell>
          <cell r="N10">
            <v>11726.871077260121</v>
          </cell>
          <cell r="O10">
            <v>53601.122494298681</v>
          </cell>
          <cell r="P10">
            <v>101813.398187343</v>
          </cell>
          <cell r="Q10">
            <v>48031.39249862056</v>
          </cell>
          <cell r="R10">
            <v>48031.61518871694</v>
          </cell>
          <cell r="S10">
            <v>91279.506557907065</v>
          </cell>
          <cell r="T10">
            <v>55908.428372828464</v>
          </cell>
          <cell r="U10">
            <v>27273.661706161802</v>
          </cell>
          <cell r="V10">
            <v>4112.8202046567103</v>
          </cell>
          <cell r="W10">
            <v>4848.3105164578301</v>
          </cell>
          <cell r="X10">
            <v>10129.3539766022</v>
          </cell>
          <cell r="Y10">
            <v>1481.5150822528301</v>
          </cell>
          <cell r="Z10">
            <v>2128.7954163258501</v>
          </cell>
          <cell r="AA10">
            <v>2069.4631790357598</v>
          </cell>
          <cell r="AB10">
            <v>2678.5799361782902</v>
          </cell>
          <cell r="AC10">
            <v>28634.766666666666</v>
          </cell>
          <cell r="AD10">
            <v>40045.900513068613</v>
          </cell>
          <cell r="AE10">
            <v>22997.613588916731</v>
          </cell>
          <cell r="AF10">
            <v>22997.613588916731</v>
          </cell>
          <cell r="AG10">
            <v>0</v>
          </cell>
          <cell r="AH10" t="str">
            <v/>
          </cell>
          <cell r="AI10">
            <v>4639.6056200000003</v>
          </cell>
          <cell r="AJ10">
            <v>4028.1354566666673</v>
          </cell>
          <cell r="AK10">
            <v>1160.3260700000001</v>
          </cell>
          <cell r="AL10">
            <v>2867.8093866666673</v>
          </cell>
          <cell r="AM10">
            <v>611.47016333333295</v>
          </cell>
          <cell r="AN10">
            <v>3962.720706666667</v>
          </cell>
          <cell r="AO10">
            <v>3664.4850000000001</v>
          </cell>
          <cell r="AP10">
            <v>1878.0828000000004</v>
          </cell>
          <cell r="AQ10">
            <v>51.251686666666664</v>
          </cell>
          <cell r="AR10">
            <v>1735.150513333333</v>
          </cell>
          <cell r="AS10">
            <v>298.23570666666666</v>
          </cell>
          <cell r="AT10">
            <v>2.9182666666666672</v>
          </cell>
          <cell r="AU10">
            <v>412987.59689138772</v>
          </cell>
          <cell r="AV10">
            <v>141518.11471126272</v>
          </cell>
        </row>
        <row r="11">
          <cell r="A11">
            <v>37925</v>
          </cell>
          <cell r="B11">
            <v>82378.98978434375</v>
          </cell>
          <cell r="C11">
            <v>68793.940638954125</v>
          </cell>
          <cell r="D11">
            <v>25204.35416132785</v>
          </cell>
          <cell r="E11">
            <v>25204.35416132785</v>
          </cell>
          <cell r="F11">
            <v>0</v>
          </cell>
          <cell r="G11">
            <v>43589.586477626275</v>
          </cell>
          <cell r="H11">
            <v>37253.392929239177</v>
          </cell>
          <cell r="I11">
            <v>37002.175538186464</v>
          </cell>
          <cell r="J11">
            <v>251.21739105271149</v>
          </cell>
          <cell r="K11">
            <v>251.21739105271149</v>
          </cell>
          <cell r="L11">
            <v>0</v>
          </cell>
          <cell r="M11">
            <v>6336.1935483870966</v>
          </cell>
          <cell r="N11">
            <v>13585.049145389619</v>
          </cell>
          <cell r="O11">
            <v>56012.737306724623</v>
          </cell>
          <cell r="P11">
            <v>104598.4676886597</v>
          </cell>
          <cell r="Q11">
            <v>48653.57259482659</v>
          </cell>
          <cell r="R11">
            <v>48652.769687620712</v>
          </cell>
          <cell r="S11">
            <v>92048.880215719124</v>
          </cell>
          <cell r="T11">
            <v>53915.266547271342</v>
          </cell>
          <cell r="U11">
            <v>27267.976224690701</v>
          </cell>
          <cell r="V11">
            <v>4101.0440375977896</v>
          </cell>
          <cell r="W11">
            <v>4767.42866367444</v>
          </cell>
          <cell r="X11">
            <v>10136.943058409301</v>
          </cell>
          <cell r="Y11">
            <v>1511.6579458095</v>
          </cell>
          <cell r="Z11">
            <v>2172.7928742955801</v>
          </cell>
          <cell r="AA11">
            <v>2149.7542873562802</v>
          </cell>
          <cell r="AB11">
            <v>2699.5067960730998</v>
          </cell>
          <cell r="AC11">
            <v>26647.290322580644</v>
          </cell>
          <cell r="AD11">
            <v>42259.251695957617</v>
          </cell>
          <cell r="AE11">
            <v>23448.415526292862</v>
          </cell>
          <cell r="AF11">
            <v>23448.415526292862</v>
          </cell>
          <cell r="AG11">
            <v>0</v>
          </cell>
          <cell r="AH11" t="str">
            <v/>
          </cell>
          <cell r="AI11">
            <v>4802.5736000000015</v>
          </cell>
          <cell r="AJ11">
            <v>4188.1474548387087</v>
          </cell>
          <cell r="AK11">
            <v>1241.6615290322579</v>
          </cell>
          <cell r="AL11">
            <v>2946.4859258064507</v>
          </cell>
          <cell r="AM11">
            <v>614.42614516129288</v>
          </cell>
          <cell r="AN11">
            <v>3941.7397387096771</v>
          </cell>
          <cell r="AO11">
            <v>3642.2813225806449</v>
          </cell>
          <cell r="AP11">
            <v>1874.4633774193546</v>
          </cell>
          <cell r="AQ11">
            <v>62.033935483870941</v>
          </cell>
          <cell r="AR11">
            <v>1705.7840096774194</v>
          </cell>
          <cell r="AS11">
            <v>299.45841612903234</v>
          </cell>
          <cell r="AT11">
            <v>2.857241935483871</v>
          </cell>
          <cell r="AU11">
            <v>415984.52118835569</v>
          </cell>
          <cell r="AV11">
            <v>145589.53374660909</v>
          </cell>
        </row>
        <row r="12">
          <cell r="A12">
            <v>37955</v>
          </cell>
          <cell r="B12">
            <v>84678.297732326027</v>
          </cell>
          <cell r="C12">
            <v>70120.906953055324</v>
          </cell>
          <cell r="D12">
            <v>26745.959468688219</v>
          </cell>
          <cell r="E12">
            <v>26745.959468688219</v>
          </cell>
          <cell r="F12">
            <v>0</v>
          </cell>
          <cell r="G12">
            <v>43374.947484367105</v>
          </cell>
          <cell r="H12">
            <v>36930.414151033772</v>
          </cell>
          <cell r="I12">
            <v>36619.397725567658</v>
          </cell>
          <cell r="J12">
            <v>311.01642546611737</v>
          </cell>
          <cell r="K12">
            <v>311.01642546611737</v>
          </cell>
          <cell r="L12">
            <v>0</v>
          </cell>
          <cell r="M12">
            <v>6444.5333333333338</v>
          </cell>
          <cell r="N12">
            <v>14557.3907792707</v>
          </cell>
          <cell r="O12">
            <v>58465.595179126823</v>
          </cell>
          <cell r="P12">
            <v>107845.1099721279</v>
          </cell>
          <cell r="Q12">
            <v>50863.234325166573</v>
          </cell>
          <cell r="R12">
            <v>50862.198972575876</v>
          </cell>
          <cell r="S12">
            <v>94093.097059325824</v>
          </cell>
          <cell r="T12">
            <v>53097.950003823265</v>
          </cell>
          <cell r="U12">
            <v>27174.283337156601</v>
          </cell>
          <cell r="V12">
            <v>4153.5825378848103</v>
          </cell>
          <cell r="W12">
            <v>4753.0681092634804</v>
          </cell>
          <cell r="X12">
            <v>9910.8065624659794</v>
          </cell>
          <cell r="Y12">
            <v>1407.06799912067</v>
          </cell>
          <cell r="Z12">
            <v>2262.7461316712202</v>
          </cell>
          <cell r="AA12">
            <v>2157.7485386675098</v>
          </cell>
          <cell r="AB12">
            <v>2732.6903873940701</v>
          </cell>
          <cell r="AC12">
            <v>25923.666666666668</v>
          </cell>
          <cell r="AD12">
            <v>44205.033382881084</v>
          </cell>
          <cell r="AE12">
            <v>24116.23950388766</v>
          </cell>
          <cell r="AF12">
            <v>24116.23950388766</v>
          </cell>
          <cell r="AG12">
            <v>0</v>
          </cell>
          <cell r="AH12" t="str">
            <v/>
          </cell>
          <cell r="AI12">
            <v>5027.0355166666677</v>
          </cell>
          <cell r="AJ12">
            <v>4418.7788866666669</v>
          </cell>
          <cell r="AK12">
            <v>1333.3699100000008</v>
          </cell>
          <cell r="AL12">
            <v>3085.4089766666661</v>
          </cell>
          <cell r="AM12">
            <v>608.25663000000077</v>
          </cell>
          <cell r="AN12">
            <v>4078.5076033333344</v>
          </cell>
          <cell r="AO12">
            <v>3767.8071933333345</v>
          </cell>
          <cell r="AP12">
            <v>1969.0671500000001</v>
          </cell>
          <cell r="AQ12">
            <v>62.968213333333331</v>
          </cell>
          <cell r="AR12">
            <v>1735.771830000001</v>
          </cell>
          <cell r="AS12">
            <v>310.70041000000015</v>
          </cell>
          <cell r="AT12">
            <v>2.887033333333334</v>
          </cell>
          <cell r="AU12">
            <v>423366.41163247381</v>
          </cell>
          <cell r="AV12">
            <v>146644.10235390667</v>
          </cell>
        </row>
        <row r="13">
          <cell r="A13">
            <v>37986</v>
          </cell>
          <cell r="B13">
            <v>84974.678177777081</v>
          </cell>
          <cell r="C13">
            <v>70284.806955687774</v>
          </cell>
          <cell r="D13">
            <v>27315.743147522458</v>
          </cell>
          <cell r="E13">
            <v>27315.743147522458</v>
          </cell>
          <cell r="F13">
            <v>0</v>
          </cell>
          <cell r="G13">
            <v>42969.063808165316</v>
          </cell>
          <cell r="H13">
            <v>36407.90251784274</v>
          </cell>
          <cell r="I13">
            <v>35894.775511678774</v>
          </cell>
          <cell r="J13">
            <v>513.12700616396091</v>
          </cell>
          <cell r="K13">
            <v>513.12700616396091</v>
          </cell>
          <cell r="L13">
            <v>0</v>
          </cell>
          <cell r="M13">
            <v>6561.1612903225796</v>
          </cell>
          <cell r="N13">
            <v>14689.87122208931</v>
          </cell>
          <cell r="O13">
            <v>59657.265888437687</v>
          </cell>
          <cell r="P13">
            <v>108678.821348889</v>
          </cell>
          <cell r="Q13">
            <v>52034.439033303352</v>
          </cell>
          <cell r="R13">
            <v>52035.129663809741</v>
          </cell>
          <cell r="S13">
            <v>94895.99690595358</v>
          </cell>
          <cell r="T13">
            <v>50091.506059011037</v>
          </cell>
          <cell r="U13">
            <v>26963.441542881999</v>
          </cell>
          <cell r="V13">
            <v>4319.9906592855104</v>
          </cell>
          <cell r="W13">
            <v>4716.4623798720604</v>
          </cell>
          <cell r="X13">
            <v>9559.0150101137606</v>
          </cell>
          <cell r="Y13">
            <v>1281.96413767799</v>
          </cell>
          <cell r="Z13">
            <v>2316.18478704463</v>
          </cell>
          <cell r="AA13">
            <v>2209.0457048785102</v>
          </cell>
          <cell r="AB13">
            <v>2590.61295253766</v>
          </cell>
          <cell r="AC13">
            <v>23128.064516129034</v>
          </cell>
          <cell r="AD13">
            <v>44374.077359318173</v>
          </cell>
          <cell r="AE13">
            <v>24719.386516287279</v>
          </cell>
          <cell r="AF13">
            <v>24719.386516287279</v>
          </cell>
          <cell r="AG13">
            <v>0</v>
          </cell>
          <cell r="AH13" t="str">
            <v/>
          </cell>
          <cell r="AI13">
            <v>5612.5658322580648</v>
          </cell>
          <cell r="AJ13">
            <v>5009.5324838709666</v>
          </cell>
          <cell r="AK13">
            <v>1467.6433387096774</v>
          </cell>
          <cell r="AL13">
            <v>3541.889145161289</v>
          </cell>
          <cell r="AM13">
            <v>603.03334838709816</v>
          </cell>
          <cell r="AN13">
            <v>4276.5519709677401</v>
          </cell>
          <cell r="AO13">
            <v>3900.396383870966</v>
          </cell>
          <cell r="AP13">
            <v>1987.6092000000003</v>
          </cell>
          <cell r="AQ13">
            <v>61.619964516129052</v>
          </cell>
          <cell r="AR13">
            <v>1851.1672193548366</v>
          </cell>
          <cell r="AS13">
            <v>376.15558709677418</v>
          </cell>
          <cell r="AT13">
            <v>2.9613903225806451</v>
          </cell>
          <cell r="AU13">
            <v>434246.57588790782</v>
          </cell>
          <cell r="AV13">
            <v>146636.04881017245</v>
          </cell>
        </row>
        <row r="14">
          <cell r="A14">
            <v>38017</v>
          </cell>
          <cell r="B14">
            <v>87103.023830463208</v>
          </cell>
          <cell r="C14">
            <v>71131.639803291415</v>
          </cell>
          <cell r="D14">
            <v>28505.82388114859</v>
          </cell>
          <cell r="E14">
            <v>28505.82388114859</v>
          </cell>
          <cell r="F14">
            <v>0</v>
          </cell>
          <cell r="G14">
            <v>42625.815922142821</v>
          </cell>
          <cell r="H14">
            <v>35812.525599562177</v>
          </cell>
          <cell r="I14">
            <v>35054.335523048983</v>
          </cell>
          <cell r="J14">
            <v>758.19007651319316</v>
          </cell>
          <cell r="K14">
            <v>758.19007651319316</v>
          </cell>
          <cell r="L14">
            <v>0</v>
          </cell>
          <cell r="M14">
            <v>6813.2903225806449</v>
          </cell>
          <cell r="N14">
            <v>15971.3840271718</v>
          </cell>
          <cell r="O14">
            <v>61923.39420077212</v>
          </cell>
          <cell r="P14">
            <v>111095.6174768607</v>
          </cell>
          <cell r="Q14">
            <v>53601.811333992722</v>
          </cell>
          <cell r="R14">
            <v>53601.811692954085</v>
          </cell>
          <cell r="S14">
            <v>96204.988356491536</v>
          </cell>
          <cell r="T14">
            <v>49763.669657128339</v>
          </cell>
          <cell r="U14">
            <v>26550.605140999302</v>
          </cell>
          <cell r="V14">
            <v>4218.9207804983798</v>
          </cell>
          <cell r="W14">
            <v>4751.8538221382796</v>
          </cell>
          <cell r="X14">
            <v>9088.4167528024209</v>
          </cell>
          <cell r="Y14">
            <v>1210.9991331624401</v>
          </cell>
          <cell r="Z14">
            <v>2457.6790313780202</v>
          </cell>
          <cell r="AA14">
            <v>2213.4396860182601</v>
          </cell>
          <cell r="AB14">
            <v>2544.2230760935399</v>
          </cell>
          <cell r="AC14">
            <v>23213.064516129034</v>
          </cell>
          <cell r="AD14">
            <v>45879.987896834689</v>
          </cell>
          <cell r="AE14">
            <v>25095.987811805491</v>
          </cell>
          <cell r="AF14">
            <v>25095.987811805491</v>
          </cell>
          <cell r="AG14">
            <v>0</v>
          </cell>
          <cell r="AH14" t="str">
            <v/>
          </cell>
          <cell r="AI14">
            <v>5909.6313483870972</v>
          </cell>
          <cell r="AJ14">
            <v>5216.1772032258077</v>
          </cell>
          <cell r="AK14">
            <v>1521.7132516129034</v>
          </cell>
          <cell r="AL14">
            <v>3694.4639516129046</v>
          </cell>
          <cell r="AM14">
            <v>693.45414516128949</v>
          </cell>
          <cell r="AN14">
            <v>4147.3518096774187</v>
          </cell>
          <cell r="AO14">
            <v>3771.8761903225804</v>
          </cell>
          <cell r="AP14">
            <v>1895.4186774193545</v>
          </cell>
          <cell r="AQ14">
            <v>68.051574193548376</v>
          </cell>
          <cell r="AR14">
            <v>1808.4059387096777</v>
          </cell>
          <cell r="AS14">
            <v>375.47561935483861</v>
          </cell>
          <cell r="AT14">
            <v>2.8960387096774203</v>
          </cell>
          <cell r="AU14">
            <v>441173.13391249953</v>
          </cell>
          <cell r="AV14">
            <v>152336.75310978157</v>
          </cell>
        </row>
        <row r="15">
          <cell r="A15">
            <v>38046</v>
          </cell>
          <cell r="B15">
            <v>88845.937688285398</v>
          </cell>
          <cell r="C15">
            <v>70494.582165911939</v>
          </cell>
          <cell r="D15">
            <v>30146.836369790781</v>
          </cell>
          <cell r="E15">
            <v>30146.836369790781</v>
          </cell>
          <cell r="F15">
            <v>0</v>
          </cell>
          <cell r="G15">
            <v>40347.745796121155</v>
          </cell>
          <cell r="H15">
            <v>33393.849244397017</v>
          </cell>
          <cell r="I15">
            <v>32548.919455680767</v>
          </cell>
          <cell r="J15">
            <v>844.92978871624791</v>
          </cell>
          <cell r="K15">
            <v>844.92978871624791</v>
          </cell>
          <cell r="L15">
            <v>0</v>
          </cell>
          <cell r="M15">
            <v>6953.8965517241377</v>
          </cell>
          <cell r="N15">
            <v>18351.355522373451</v>
          </cell>
          <cell r="O15">
            <v>66144.7942182509</v>
          </cell>
          <cell r="P15">
            <v>113532.2230769311</v>
          </cell>
          <cell r="Q15">
            <v>55985.585292668031</v>
          </cell>
          <cell r="R15">
            <v>55985.585292657051</v>
          </cell>
          <cell r="S15">
            <v>96280.371454929133</v>
          </cell>
          <cell r="T15">
            <v>49164.905501282177</v>
          </cell>
          <cell r="U15">
            <v>26145.284811627</v>
          </cell>
          <cell r="V15">
            <v>4362.0509159290496</v>
          </cell>
          <cell r="W15">
            <v>4623.0812618374302</v>
          </cell>
          <cell r="X15">
            <v>8728.3497293334294</v>
          </cell>
          <cell r="Y15">
            <v>1145.97302170596</v>
          </cell>
          <cell r="Z15">
            <v>2458.0552606586698</v>
          </cell>
          <cell r="AA15">
            <v>2234.8344435112599</v>
          </cell>
          <cell r="AB15">
            <v>2460.3080501121199</v>
          </cell>
          <cell r="AC15">
            <v>23019.620689655174</v>
          </cell>
          <cell r="AD15">
            <v>46512.014119869913</v>
          </cell>
          <cell r="AE15">
            <v>25838.748922866271</v>
          </cell>
          <cell r="AF15">
            <v>25838.748922866271</v>
          </cell>
          <cell r="AG15">
            <v>0</v>
          </cell>
          <cell r="AH15" t="str">
            <v/>
          </cell>
          <cell r="AI15">
            <v>6178.6434931034482</v>
          </cell>
          <cell r="AJ15">
            <v>5485.7517241379319</v>
          </cell>
          <cell r="AK15">
            <v>1629.1580827586201</v>
          </cell>
          <cell r="AL15">
            <v>3856.5936413793115</v>
          </cell>
          <cell r="AM15">
            <v>692.89176896551635</v>
          </cell>
          <cell r="AN15">
            <v>4275.883741379309</v>
          </cell>
          <cell r="AO15">
            <v>3885.6930551724126</v>
          </cell>
          <cell r="AP15">
            <v>1978.187693103449</v>
          </cell>
          <cell r="AQ15">
            <v>83.948193103448247</v>
          </cell>
          <cell r="AR15">
            <v>1823.5571689655155</v>
          </cell>
          <cell r="AS15">
            <v>390.19068620689654</v>
          </cell>
          <cell r="AT15">
            <v>2.9330241379310356</v>
          </cell>
          <cell r="AU15">
            <v>449490.80698927381</v>
          </cell>
          <cell r="AV15">
            <v>153251.65626026728</v>
          </cell>
        </row>
        <row r="16">
          <cell r="A16">
            <v>38077</v>
          </cell>
          <cell r="B16">
            <v>87139.872144038382</v>
          </cell>
          <cell r="C16">
            <v>70084.748795096937</v>
          </cell>
          <cell r="D16">
            <v>31070.421758277629</v>
          </cell>
          <cell r="E16">
            <v>31070.421758277629</v>
          </cell>
          <cell r="F16">
            <v>0</v>
          </cell>
          <cell r="G16">
            <v>39014.327036819312</v>
          </cell>
          <cell r="H16">
            <v>32124.81090778705</v>
          </cell>
          <cell r="I16">
            <v>31174.145882640983</v>
          </cell>
          <cell r="J16">
            <v>950.66502514606793</v>
          </cell>
          <cell r="K16">
            <v>950.66502514606793</v>
          </cell>
          <cell r="L16">
            <v>0</v>
          </cell>
          <cell r="M16">
            <v>6889.5161290322594</v>
          </cell>
          <cell r="N16">
            <v>17055.123348941441</v>
          </cell>
          <cell r="O16">
            <v>66264.737700501777</v>
          </cell>
          <cell r="P16">
            <v>112311.29561729651</v>
          </cell>
          <cell r="Q16">
            <v>57384.251334286571</v>
          </cell>
          <cell r="R16">
            <v>57384.251334276865</v>
          </cell>
          <cell r="S16">
            <v>96316.514952814992</v>
          </cell>
          <cell r="T16">
            <v>49653.162753712109</v>
          </cell>
          <cell r="U16">
            <v>26393.549850486299</v>
          </cell>
          <cell r="V16">
            <v>4835.2474230963899</v>
          </cell>
          <cell r="W16">
            <v>4641.8572615165403</v>
          </cell>
          <cell r="X16">
            <v>8553.3401905098908</v>
          </cell>
          <cell r="Y16">
            <v>1123.07259219717</v>
          </cell>
          <cell r="Z16">
            <v>2547.9219588700398</v>
          </cell>
          <cell r="AA16">
            <v>2242.9494906198302</v>
          </cell>
          <cell r="AB16">
            <v>2397.9607610374401</v>
          </cell>
          <cell r="AC16">
            <v>23259.612903225807</v>
          </cell>
          <cell r="AD16">
            <v>44548.681740504893</v>
          </cell>
          <cell r="AE16">
            <v>26313.82957599924</v>
          </cell>
          <cell r="AF16">
            <v>26313.82957599924</v>
          </cell>
          <cell r="AG16">
            <v>0</v>
          </cell>
          <cell r="AH16" t="str">
            <v/>
          </cell>
          <cell r="AI16">
            <v>6186.8399967741916</v>
          </cell>
          <cell r="AJ16">
            <v>5441.2412387096774</v>
          </cell>
          <cell r="AK16">
            <v>1744.7763419354837</v>
          </cell>
          <cell r="AL16">
            <v>3696.4648967741937</v>
          </cell>
          <cell r="AM16">
            <v>745.59875806451419</v>
          </cell>
          <cell r="AN16">
            <v>4094.9593354838707</v>
          </cell>
          <cell r="AO16">
            <v>3709.4899322580641</v>
          </cell>
          <cell r="AP16">
            <v>1946.5288806451615</v>
          </cell>
          <cell r="AQ16">
            <v>78.084261290322601</v>
          </cell>
          <cell r="AR16">
            <v>1684.8767903225801</v>
          </cell>
          <cell r="AS16">
            <v>385.46940322580645</v>
          </cell>
          <cell r="AT16">
            <v>2.8985290322580655</v>
          </cell>
          <cell r="AU16">
            <v>454813.51640333369</v>
          </cell>
          <cell r="AV16">
            <v>156911.837467095</v>
          </cell>
        </row>
        <row r="17">
          <cell r="A17">
            <v>38107</v>
          </cell>
          <cell r="B17">
            <v>89086.709187424683</v>
          </cell>
          <cell r="C17">
            <v>71062.358178264039</v>
          </cell>
          <cell r="D17">
            <v>32510.008738906079</v>
          </cell>
          <cell r="E17">
            <v>32510.008738906079</v>
          </cell>
          <cell r="F17">
            <v>0</v>
          </cell>
          <cell r="G17">
            <v>38552.34943935796</v>
          </cell>
          <cell r="H17">
            <v>31606.449439357959</v>
          </cell>
          <cell r="I17">
            <v>30435.053234473176</v>
          </cell>
          <cell r="J17">
            <v>1171.3962048847814</v>
          </cell>
          <cell r="K17">
            <v>1171.3962048847814</v>
          </cell>
          <cell r="L17">
            <v>0</v>
          </cell>
          <cell r="M17">
            <v>6945.9</v>
          </cell>
          <cell r="N17">
            <v>18024.35100916064</v>
          </cell>
          <cell r="O17">
            <v>69239.115980759307</v>
          </cell>
          <cell r="P17">
            <v>114639.14563465489</v>
          </cell>
          <cell r="Q17">
            <v>59206.603572972788</v>
          </cell>
          <cell r="R17">
            <v>59206.603572936838</v>
          </cell>
          <cell r="S17">
            <v>97671.663716055889</v>
          </cell>
          <cell r="T17">
            <v>51030.460292182936</v>
          </cell>
          <cell r="U17">
            <v>27202.926958849599</v>
          </cell>
          <cell r="V17">
            <v>5074.5023143785702</v>
          </cell>
          <cell r="W17">
            <v>4835.1598583879204</v>
          </cell>
          <cell r="X17">
            <v>8578.1398306369101</v>
          </cell>
          <cell r="Y17">
            <v>1172.88590635469</v>
          </cell>
          <cell r="Z17">
            <v>2659.5502685911401</v>
          </cell>
          <cell r="AA17">
            <v>2396.69841658004</v>
          </cell>
          <cell r="AB17">
            <v>2424.5822842888501</v>
          </cell>
          <cell r="AC17">
            <v>23827.533333333333</v>
          </cell>
          <cell r="AD17">
            <v>46472.615619222866</v>
          </cell>
          <cell r="AE17">
            <v>26696.594834030759</v>
          </cell>
          <cell r="AF17">
            <v>26696.594834030759</v>
          </cell>
          <cell r="AG17">
            <v>0</v>
          </cell>
          <cell r="AH17" t="str">
            <v/>
          </cell>
          <cell r="AI17">
            <v>6820.6575433333346</v>
          </cell>
          <cell r="AJ17">
            <v>5521.604260000001</v>
          </cell>
          <cell r="AK17">
            <v>1840.80315</v>
          </cell>
          <cell r="AL17">
            <v>3680.8011100000012</v>
          </cell>
          <cell r="AM17">
            <v>1299.0532833333336</v>
          </cell>
          <cell r="AN17">
            <v>3777.0234133333342</v>
          </cell>
          <cell r="AO17">
            <v>3394.3715933333342</v>
          </cell>
          <cell r="AP17">
            <v>1863.9368900000004</v>
          </cell>
          <cell r="AQ17">
            <v>72.17352666666666</v>
          </cell>
          <cell r="AR17">
            <v>1458.2611766666671</v>
          </cell>
          <cell r="AS17">
            <v>382.65181999999999</v>
          </cell>
          <cell r="AT17">
            <v>2.8339433333333335</v>
          </cell>
          <cell r="AU17">
            <v>462163.59853000042</v>
          </cell>
          <cell r="AV17">
            <v>163081.45370937799</v>
          </cell>
        </row>
        <row r="18">
          <cell r="A18">
            <v>38138</v>
          </cell>
          <cell r="B18">
            <v>91409.30829098518</v>
          </cell>
          <cell r="C18">
            <v>69996.288145831903</v>
          </cell>
          <cell r="D18">
            <v>31987.36653031984</v>
          </cell>
          <cell r="E18">
            <v>31987.36653031984</v>
          </cell>
          <cell r="F18">
            <v>0</v>
          </cell>
          <cell r="G18">
            <v>38008.921615512059</v>
          </cell>
          <cell r="H18">
            <v>31623.76032518948</v>
          </cell>
          <cell r="I18">
            <v>30059.449501336836</v>
          </cell>
          <cell r="J18">
            <v>1564.3108238526445</v>
          </cell>
          <cell r="K18">
            <v>1564.3108238526445</v>
          </cell>
          <cell r="L18">
            <v>0</v>
          </cell>
          <cell r="M18">
            <v>6385.1612903225796</v>
          </cell>
          <cell r="N18">
            <v>21413.020145153281</v>
          </cell>
          <cell r="O18">
            <v>71375.220267809054</v>
          </cell>
          <cell r="P18">
            <v>117626.73022567781</v>
          </cell>
          <cell r="Q18">
            <v>59252.577770157528</v>
          </cell>
          <cell r="R18">
            <v>59252.577770009812</v>
          </cell>
          <cell r="S18">
            <v>97248.36511452432</v>
          </cell>
          <cell r="T18">
            <v>51858.860872515535</v>
          </cell>
          <cell r="U18">
            <v>28159.183453160698</v>
          </cell>
          <cell r="V18">
            <v>5290.7038414313001</v>
          </cell>
          <cell r="W18">
            <v>5020.2402157433398</v>
          </cell>
          <cell r="X18">
            <v>8745.0754783493303</v>
          </cell>
          <cell r="Y18">
            <v>1229.1109249634601</v>
          </cell>
          <cell r="Z18">
            <v>2779.0463409016802</v>
          </cell>
          <cell r="AA18">
            <v>2491.49347587687</v>
          </cell>
          <cell r="AB18">
            <v>2588.5914542319902</v>
          </cell>
          <cell r="AC18">
            <v>23699.677419354837</v>
          </cell>
          <cell r="AD18">
            <v>47540.092436733779</v>
          </cell>
          <cell r="AE18">
            <v>27265.211239689968</v>
          </cell>
          <cell r="AF18">
            <v>27265.211239689968</v>
          </cell>
          <cell r="AG18">
            <v>0</v>
          </cell>
          <cell r="AH18" t="str">
            <v/>
          </cell>
          <cell r="AI18">
            <v>8352.9638064516112</v>
          </cell>
          <cell r="AJ18">
            <v>6291.9165645161283</v>
          </cell>
          <cell r="AK18">
            <v>2125.0419838709677</v>
          </cell>
          <cell r="AL18">
            <v>4166.8745806451607</v>
          </cell>
          <cell r="AM18">
            <v>2061.0472419354828</v>
          </cell>
          <cell r="AN18">
            <v>3847.779770967742</v>
          </cell>
          <cell r="AO18">
            <v>3466.7811806451614</v>
          </cell>
          <cell r="AP18">
            <v>1874.9591806451615</v>
          </cell>
          <cell r="AQ18">
            <v>71.78077741935482</v>
          </cell>
          <cell r="AR18">
            <v>1520.0412225806451</v>
          </cell>
          <cell r="AS18">
            <v>380.9985903225807</v>
          </cell>
          <cell r="AT18">
            <v>2.9200483870967742</v>
          </cell>
          <cell r="AU18">
            <v>473822.46522333368</v>
          </cell>
          <cell r="AV18">
            <v>162265.27865670968</v>
          </cell>
        </row>
        <row r="19">
          <cell r="A19">
            <v>38168</v>
          </cell>
          <cell r="B19">
            <v>94318.286974093877</v>
          </cell>
          <cell r="C19">
            <v>70630.837430002532</v>
          </cell>
          <cell r="D19">
            <v>32270.156995866491</v>
          </cell>
          <cell r="E19">
            <v>32270.156995866491</v>
          </cell>
          <cell r="F19">
            <v>0</v>
          </cell>
          <cell r="G19">
            <v>38360.68043413604</v>
          </cell>
          <cell r="H19">
            <v>31502.047100802709</v>
          </cell>
          <cell r="I19">
            <v>29285.837109827793</v>
          </cell>
          <cell r="J19">
            <v>2216.2099909749163</v>
          </cell>
          <cell r="K19">
            <v>2216.2099909749163</v>
          </cell>
          <cell r="L19">
            <v>0</v>
          </cell>
          <cell r="M19">
            <v>6858.6333333333332</v>
          </cell>
          <cell r="N19">
            <v>23687.449544091342</v>
          </cell>
          <cell r="O19">
            <v>73394.18676152543</v>
          </cell>
          <cell r="P19">
            <v>121013.8246851302</v>
          </cell>
          <cell r="Q19">
            <v>60006.824948725458</v>
          </cell>
          <cell r="R19">
            <v>60006.824948693844</v>
          </cell>
          <cell r="S19">
            <v>98342.070595769575</v>
          </cell>
          <cell r="T19">
            <v>52836.779957008133</v>
          </cell>
          <cell r="U19">
            <v>29346.246623674801</v>
          </cell>
          <cell r="V19">
            <v>5513.8551956555903</v>
          </cell>
          <cell r="W19">
            <v>5359.5367534757897</v>
          </cell>
          <cell r="X19">
            <v>8853.5807428969692</v>
          </cell>
          <cell r="Y19">
            <v>1294.77184485762</v>
          </cell>
          <cell r="Z19">
            <v>2925.8718679535</v>
          </cell>
          <cell r="AA19">
            <v>2660.0667050072798</v>
          </cell>
          <cell r="AB19">
            <v>2738.8794161651699</v>
          </cell>
          <cell r="AC19">
            <v>23490.533333333333</v>
          </cell>
          <cell r="AD19">
            <v>48238.772524633867</v>
          </cell>
          <cell r="AE19">
            <v>27736.667952827349</v>
          </cell>
          <cell r="AF19">
            <v>27736.667952827349</v>
          </cell>
          <cell r="AG19">
            <v>0</v>
          </cell>
          <cell r="AH19" t="str">
            <v/>
          </cell>
          <cell r="AI19">
            <v>9912.865373333334</v>
          </cell>
          <cell r="AJ19">
            <v>6656.3578900000011</v>
          </cell>
          <cell r="AK19">
            <v>2234.6813466666667</v>
          </cell>
          <cell r="AL19">
            <v>4421.6765433333348</v>
          </cell>
          <cell r="AM19">
            <v>3256.5074833333329</v>
          </cell>
          <cell r="AN19">
            <v>4053.2030999999997</v>
          </cell>
          <cell r="AO19">
            <v>3614.6461699999995</v>
          </cell>
          <cell r="AP19">
            <v>1882.687556666667</v>
          </cell>
          <cell r="AQ19">
            <v>74.824329999999989</v>
          </cell>
          <cell r="AR19">
            <v>1657.1342833333326</v>
          </cell>
          <cell r="AS19">
            <v>438.55692999999997</v>
          </cell>
          <cell r="AT19">
            <v>2.9613533333333337</v>
          </cell>
          <cell r="AU19">
            <v>483856.31341000041</v>
          </cell>
          <cell r="AV19">
            <v>163390.26753871553</v>
          </cell>
        </row>
        <row r="20">
          <cell r="A20">
            <v>38199</v>
          </cell>
          <cell r="B20">
            <v>96312.75634313203</v>
          </cell>
          <cell r="C20">
            <v>71457.721742581896</v>
          </cell>
          <cell r="D20">
            <v>32398.656312013391</v>
          </cell>
          <cell r="E20">
            <v>32398.656312013391</v>
          </cell>
          <cell r="F20">
            <v>0</v>
          </cell>
          <cell r="G20">
            <v>39059.065430568502</v>
          </cell>
          <cell r="H20">
            <v>31946.58155960076</v>
          </cell>
          <cell r="I20">
            <v>29016.641662121052</v>
          </cell>
          <cell r="J20">
            <v>2929.9398974797045</v>
          </cell>
          <cell r="K20">
            <v>2929.9398974797045</v>
          </cell>
          <cell r="L20">
            <v>0</v>
          </cell>
          <cell r="M20">
            <v>7112.4838709677406</v>
          </cell>
          <cell r="N20">
            <v>24855.034600550131</v>
          </cell>
          <cell r="O20">
            <v>74879.232920004782</v>
          </cell>
          <cell r="P20">
            <v>123517.21740757819</v>
          </cell>
          <cell r="Q20">
            <v>60591.238054821319</v>
          </cell>
          <cell r="R20">
            <v>60591.238054850124</v>
          </cell>
          <cell r="S20">
            <v>99706.842068470069</v>
          </cell>
          <cell r="T20">
            <v>53663.416072275948</v>
          </cell>
          <cell r="U20">
            <v>30308.319298082399</v>
          </cell>
          <cell r="V20">
            <v>5727.5574554378099</v>
          </cell>
          <cell r="W20">
            <v>5512.2675190506097</v>
          </cell>
          <cell r="X20">
            <v>8941.8866044880706</v>
          </cell>
          <cell r="Y20">
            <v>1345.73480472657</v>
          </cell>
          <cell r="Z20">
            <v>3072.7895356756999</v>
          </cell>
          <cell r="AA20">
            <v>2797.7213236502498</v>
          </cell>
          <cell r="AB20">
            <v>2908.9436358159601</v>
          </cell>
          <cell r="AC20">
            <v>23355.096774193549</v>
          </cell>
          <cell r="AD20">
            <v>45763.755693001913</v>
          </cell>
          <cell r="AE20">
            <v>28192.58174283673</v>
          </cell>
          <cell r="AF20">
            <v>28192.58174283673</v>
          </cell>
          <cell r="AG20">
            <v>0</v>
          </cell>
          <cell r="AH20" t="str">
            <v/>
          </cell>
          <cell r="AI20">
            <v>10854.391070967738</v>
          </cell>
          <cell r="AJ20">
            <v>6833.4362838709694</v>
          </cell>
          <cell r="AK20">
            <v>2359.9678903225799</v>
          </cell>
          <cell r="AL20">
            <v>4473.4683935483899</v>
          </cell>
          <cell r="AM20">
            <v>4020.954787096769</v>
          </cell>
          <cell r="AN20">
            <v>4286.6447258064509</v>
          </cell>
          <cell r="AO20">
            <v>3831.474112903225</v>
          </cell>
          <cell r="AP20">
            <v>2020.3347548387101</v>
          </cell>
          <cell r="AQ20">
            <v>71.768354838709698</v>
          </cell>
          <cell r="AR20">
            <v>1739.3710032258052</v>
          </cell>
          <cell r="AS20">
            <v>455.17061290322584</v>
          </cell>
          <cell r="AT20">
            <v>2.9545129032258068</v>
          </cell>
          <cell r="AU20">
            <v>490736.1552700004</v>
          </cell>
          <cell r="AV20">
            <v>166097.14404503128</v>
          </cell>
        </row>
        <row r="21">
          <cell r="A21">
            <v>38230</v>
          </cell>
          <cell r="B21">
            <v>97181.277799200398</v>
          </cell>
          <cell r="C21">
            <v>70711.341275752638</v>
          </cell>
          <cell r="D21">
            <v>32935.690678876388</v>
          </cell>
          <cell r="E21">
            <v>32935.690678876388</v>
          </cell>
          <cell r="F21">
            <v>0</v>
          </cell>
          <cell r="G21">
            <v>37775.650596876258</v>
          </cell>
          <cell r="H21">
            <v>31693.36027429561</v>
          </cell>
          <cell r="I21">
            <v>28244.790933306766</v>
          </cell>
          <cell r="J21">
            <v>3448.5693409888418</v>
          </cell>
          <cell r="K21">
            <v>3448.5693409888418</v>
          </cell>
          <cell r="L21">
            <v>0</v>
          </cell>
          <cell r="M21">
            <v>6082.2903225806449</v>
          </cell>
          <cell r="N21">
            <v>26469.936523447759</v>
          </cell>
          <cell r="O21">
            <v>77187.70790971395</v>
          </cell>
          <cell r="P21">
            <v>125872.8697809083</v>
          </cell>
          <cell r="Q21">
            <v>61543.159991703993</v>
          </cell>
          <cell r="R21">
            <v>61543.159991684879</v>
          </cell>
          <cell r="S21">
            <v>99315.239993976516</v>
          </cell>
          <cell r="T21">
            <v>54489.895253774346</v>
          </cell>
          <cell r="U21">
            <v>31242.4113828066</v>
          </cell>
          <cell r="V21">
            <v>5900.9870485170304</v>
          </cell>
          <cell r="W21">
            <v>5650.9324640892801</v>
          </cell>
          <cell r="X21">
            <v>8999.9694591568004</v>
          </cell>
          <cell r="Y21">
            <v>1428.7900383833901</v>
          </cell>
          <cell r="Z21">
            <v>3241.4325244644201</v>
          </cell>
          <cell r="AA21">
            <v>2855.9469184152999</v>
          </cell>
          <cell r="AB21">
            <v>3137.0508345429998</v>
          </cell>
          <cell r="AC21">
            <v>23247.483870967742</v>
          </cell>
          <cell r="AD21">
            <v>46275.45780390592</v>
          </cell>
          <cell r="AE21">
            <v>28607.469312808491</v>
          </cell>
          <cell r="AF21">
            <v>28607.469312808491</v>
          </cell>
          <cell r="AG21">
            <v>0</v>
          </cell>
          <cell r="AH21" t="str">
            <v/>
          </cell>
          <cell r="AI21">
            <v>11418.612316129032</v>
          </cell>
          <cell r="AJ21">
            <v>7128.3311322580648</v>
          </cell>
          <cell r="AK21">
            <v>2575.2431838709672</v>
          </cell>
          <cell r="AL21">
            <v>4553.0879483870976</v>
          </cell>
          <cell r="AM21">
            <v>4290.2811838709677</v>
          </cell>
          <cell r="AN21">
            <v>4636.3446903225804</v>
          </cell>
          <cell r="AO21">
            <v>4178.4396225806449</v>
          </cell>
          <cell r="AP21">
            <v>2276.1312838709678</v>
          </cell>
          <cell r="AQ21">
            <v>70.720874193548383</v>
          </cell>
          <cell r="AR21">
            <v>1831.5874645161289</v>
          </cell>
          <cell r="AS21">
            <v>457.9050677419354</v>
          </cell>
          <cell r="AT21">
            <v>3.0153290322580637</v>
          </cell>
          <cell r="AU21">
            <v>491550.9590033337</v>
          </cell>
          <cell r="AV21">
            <v>163017.35357724133</v>
          </cell>
        </row>
        <row r="22">
          <cell r="A22">
            <v>38260</v>
          </cell>
          <cell r="B22">
            <v>98742.94246151518</v>
          </cell>
          <cell r="C22">
            <v>71334.7111929885</v>
          </cell>
          <cell r="D22">
            <v>33607.937401496049</v>
          </cell>
          <cell r="E22">
            <v>33607.937401496049</v>
          </cell>
          <cell r="F22">
            <v>0</v>
          </cell>
          <cell r="G22">
            <v>37726.773791492458</v>
          </cell>
          <cell r="H22">
            <v>31863.073791492461</v>
          </cell>
          <cell r="I22">
            <v>28177.842568165765</v>
          </cell>
          <cell r="J22">
            <v>3685.2312233266962</v>
          </cell>
          <cell r="K22">
            <v>3685.2312233266962</v>
          </cell>
          <cell r="L22">
            <v>0</v>
          </cell>
          <cell r="M22">
            <v>5863.7</v>
          </cell>
          <cell r="N22">
            <v>27408.231268526681</v>
          </cell>
          <cell r="O22">
            <v>78689.725147759076</v>
          </cell>
          <cell r="P22">
            <v>128211.30341467159</v>
          </cell>
          <cell r="Q22">
            <v>62569.621252185607</v>
          </cell>
          <cell r="R22">
            <v>62569.621252208868</v>
          </cell>
          <cell r="S22">
            <v>100290.7603936365</v>
          </cell>
          <cell r="T22">
            <v>55184.32886553563</v>
          </cell>
          <cell r="U22">
            <v>32016.995532202302</v>
          </cell>
          <cell r="V22">
            <v>6068.2138567334696</v>
          </cell>
          <cell r="W22">
            <v>5887.1096422191504</v>
          </cell>
          <cell r="X22">
            <v>9055.27765221144</v>
          </cell>
          <cell r="Y22">
            <v>1528.6318972090301</v>
          </cell>
          <cell r="Z22">
            <v>3470.7034425287802</v>
          </cell>
          <cell r="AA22">
            <v>2799.1230319717001</v>
          </cell>
          <cell r="AB22">
            <v>3230.8291868209399</v>
          </cell>
          <cell r="AC22">
            <v>23167.333333333332</v>
          </cell>
          <cell r="AD22">
            <v>46708.107069336838</v>
          </cell>
          <cell r="AE22">
            <v>28961.68385071282</v>
          </cell>
          <cell r="AF22">
            <v>28961.68385071282</v>
          </cell>
          <cell r="AG22">
            <v>0</v>
          </cell>
          <cell r="AH22" t="str">
            <v/>
          </cell>
          <cell r="AI22">
            <v>11447.60188</v>
          </cell>
          <cell r="AJ22">
            <v>7297.7115433333338</v>
          </cell>
          <cell r="AK22">
            <v>2672.7349133333337</v>
          </cell>
          <cell r="AL22">
            <v>4624.9766300000001</v>
          </cell>
          <cell r="AM22">
            <v>4149.8903366666664</v>
          </cell>
          <cell r="AN22">
            <v>4592.6102766666654</v>
          </cell>
          <cell r="AO22">
            <v>4133.5117766666654</v>
          </cell>
          <cell r="AP22">
            <v>2298.0822999999996</v>
          </cell>
          <cell r="AQ22">
            <v>69.749290000000002</v>
          </cell>
          <cell r="AR22">
            <v>1765.6801866666658</v>
          </cell>
          <cell r="AS22">
            <v>459.0985</v>
          </cell>
          <cell r="AT22">
            <v>2.9980500000000005</v>
          </cell>
          <cell r="AU22">
            <v>491561.67071333359</v>
          </cell>
          <cell r="AV22">
            <v>163960.46453972865</v>
          </cell>
        </row>
        <row r="23">
          <cell r="A23">
            <v>38291</v>
          </cell>
          <cell r="B23">
            <v>100052.69843721238</v>
          </cell>
          <cell r="C23">
            <v>71690.72343343895</v>
          </cell>
          <cell r="D23">
            <v>33924.127161177399</v>
          </cell>
          <cell r="E23">
            <v>33924.127161177399</v>
          </cell>
          <cell r="F23">
            <v>0</v>
          </cell>
          <cell r="G23">
            <v>37766.596272261559</v>
          </cell>
          <cell r="H23">
            <v>32261.080143229301</v>
          </cell>
          <cell r="I23">
            <v>28165.581337947606</v>
          </cell>
          <cell r="J23">
            <v>4095.4988052816952</v>
          </cell>
          <cell r="K23">
            <v>4095.4988052816952</v>
          </cell>
          <cell r="L23">
            <v>0</v>
          </cell>
          <cell r="M23">
            <v>5505.5161290322594</v>
          </cell>
          <cell r="N23">
            <v>28361.975003773441</v>
          </cell>
          <cell r="O23">
            <v>79171.451853770035</v>
          </cell>
          <cell r="P23">
            <v>130440.9464351819</v>
          </cell>
          <cell r="Q23">
            <v>63035.561281809627</v>
          </cell>
          <cell r="R23">
            <v>63035.56128178662</v>
          </cell>
          <cell r="S23">
            <v>100840.73040320371</v>
          </cell>
          <cell r="T23">
            <v>55840.535083838586</v>
          </cell>
          <cell r="U23">
            <v>33034.760890290199</v>
          </cell>
          <cell r="V23">
            <v>6112.4014429056997</v>
          </cell>
          <cell r="W23">
            <v>6277.8272169561296</v>
          </cell>
          <cell r="X23">
            <v>9076.0910514306597</v>
          </cell>
          <cell r="Y23">
            <v>1603.7479623342299</v>
          </cell>
          <cell r="Z23">
            <v>3762.6865695636402</v>
          </cell>
          <cell r="AA23">
            <v>2932.7033596370202</v>
          </cell>
          <cell r="AB23">
            <v>3326.8118970133901</v>
          </cell>
          <cell r="AC23">
            <v>22805.774193548386</v>
          </cell>
          <cell r="AD23">
            <v>47151.052766725566</v>
          </cell>
          <cell r="AE23">
            <v>29111.434120609221</v>
          </cell>
          <cell r="AF23">
            <v>29111.434120609221</v>
          </cell>
          <cell r="AG23">
            <v>0</v>
          </cell>
          <cell r="AH23" t="str">
            <v/>
          </cell>
          <cell r="AI23">
            <v>11382.567470967744</v>
          </cell>
          <cell r="AJ23">
            <v>7301.0711354838695</v>
          </cell>
          <cell r="AK23">
            <v>2666.6477870967738</v>
          </cell>
          <cell r="AL23">
            <v>4634.4233483870958</v>
          </cell>
          <cell r="AM23">
            <v>4081.4963354838746</v>
          </cell>
          <cell r="AN23">
            <v>4588.9293645161288</v>
          </cell>
          <cell r="AO23">
            <v>4130.4632419354839</v>
          </cell>
          <cell r="AP23">
            <v>2380.3416064516123</v>
          </cell>
          <cell r="AQ23">
            <v>78.841019354838707</v>
          </cell>
          <cell r="AR23">
            <v>1671.280616129033</v>
          </cell>
          <cell r="AS23">
            <v>458.46612258064516</v>
          </cell>
          <cell r="AT23">
            <v>2.969558064516129</v>
          </cell>
          <cell r="AU23">
            <v>496952.92770666699</v>
          </cell>
          <cell r="AV23">
            <v>167349.11960296772</v>
          </cell>
        </row>
        <row r="24">
          <cell r="A24">
            <v>38321</v>
          </cell>
          <cell r="B24">
            <v>102011.22538544792</v>
          </cell>
          <cell r="C24">
            <v>72691.990042437857</v>
          </cell>
          <cell r="D24">
            <v>34173.773393933086</v>
          </cell>
          <cell r="E24">
            <v>34173.773393933086</v>
          </cell>
          <cell r="F24">
            <v>0</v>
          </cell>
          <cell r="G24">
            <v>38518.216648504778</v>
          </cell>
          <cell r="H24">
            <v>32995.316648504777</v>
          </cell>
          <cell r="I24">
            <v>28416.849321313202</v>
          </cell>
          <cell r="J24">
            <v>4578.4673271915754</v>
          </cell>
          <cell r="K24">
            <v>4578.4673271915754</v>
          </cell>
          <cell r="L24">
            <v>0</v>
          </cell>
          <cell r="M24">
            <v>5522.9</v>
          </cell>
          <cell r="N24">
            <v>29319.235343010059</v>
          </cell>
          <cell r="O24">
            <v>80437.77167257687</v>
          </cell>
          <cell r="P24">
            <v>133237.4494412872</v>
          </cell>
          <cell r="Q24">
            <v>63981.47409392181</v>
          </cell>
          <cell r="R24">
            <v>63981.474093907644</v>
          </cell>
          <cell r="S24">
            <v>102536.3239533875</v>
          </cell>
          <cell r="T24">
            <v>53941.927137634731</v>
          </cell>
          <cell r="U24">
            <v>33590.093804301403</v>
          </cell>
          <cell r="V24">
            <v>6183.3679693915601</v>
          </cell>
          <cell r="W24">
            <v>6478.1336101282996</v>
          </cell>
          <cell r="X24">
            <v>8966.9047234855407</v>
          </cell>
          <cell r="Y24">
            <v>1624.18996641177</v>
          </cell>
          <cell r="Z24">
            <v>3993.67257658572</v>
          </cell>
          <cell r="AA24">
            <v>2944.5038132867398</v>
          </cell>
          <cell r="AB24">
            <v>3445.3719954364501</v>
          </cell>
          <cell r="AC24">
            <v>20351.833333333332</v>
          </cell>
          <cell r="AD24">
            <v>47896.69492011398</v>
          </cell>
          <cell r="AE24">
            <v>29807.700699974561</v>
          </cell>
          <cell r="AF24">
            <v>29807.700699974561</v>
          </cell>
          <cell r="AG24">
            <v>0</v>
          </cell>
          <cell r="AH24" t="str">
            <v/>
          </cell>
          <cell r="AI24">
            <v>11488.665876666668</v>
          </cell>
          <cell r="AJ24">
            <v>7206.4714233333334</v>
          </cell>
          <cell r="AK24">
            <v>2687.3511100000005</v>
          </cell>
          <cell r="AL24">
            <v>4519.1203133333329</v>
          </cell>
          <cell r="AM24">
            <v>4282.1944533333344</v>
          </cell>
          <cell r="AN24">
            <v>4697.9663100000007</v>
          </cell>
          <cell r="AO24">
            <v>4221.090736666667</v>
          </cell>
          <cell r="AP24">
            <v>2570.1382466666669</v>
          </cell>
          <cell r="AQ24">
            <v>78.969500000000011</v>
          </cell>
          <cell r="AR24">
            <v>1571.9829900000002</v>
          </cell>
          <cell r="AS24">
            <v>476.87557333333342</v>
          </cell>
          <cell r="AT24">
            <v>2.9540999999999999</v>
          </cell>
          <cell r="AU24">
            <v>504227.82967333368</v>
          </cell>
          <cell r="AV24">
            <v>170687.46138361385</v>
          </cell>
        </row>
        <row r="25">
          <cell r="A25">
            <v>38352</v>
          </cell>
          <cell r="B25">
            <v>102177.37314135852</v>
          </cell>
          <cell r="C25">
            <v>74215.033152333694</v>
          </cell>
          <cell r="D25">
            <v>35025.116299212466</v>
          </cell>
          <cell r="E25">
            <v>35025.116299212466</v>
          </cell>
          <cell r="F25">
            <v>0</v>
          </cell>
          <cell r="G25">
            <v>39189.916853121234</v>
          </cell>
          <cell r="H25">
            <v>33501.271691830909</v>
          </cell>
          <cell r="I25">
            <v>28582.899614520335</v>
          </cell>
          <cell r="J25">
            <v>4918.3720773105715</v>
          </cell>
          <cell r="K25">
            <v>4918.3720773105715</v>
          </cell>
          <cell r="L25">
            <v>0</v>
          </cell>
          <cell r="M25">
            <v>5688.6451612903229</v>
          </cell>
          <cell r="N25">
            <v>27962.339989024829</v>
          </cell>
          <cell r="O25">
            <v>80992.587963599726</v>
          </cell>
          <cell r="P25">
            <v>134060.6071833561</v>
          </cell>
          <cell r="Q25">
            <v>66078.020716353218</v>
          </cell>
          <cell r="R25">
            <v>66078.020716351108</v>
          </cell>
          <cell r="S25">
            <v>105424.0526050412</v>
          </cell>
          <cell r="T25">
            <v>54204.417592508653</v>
          </cell>
          <cell r="U25">
            <v>33955.707915089297</v>
          </cell>
          <cell r="V25">
            <v>6221.4647678307902</v>
          </cell>
          <cell r="W25">
            <v>6565.9502335873303</v>
          </cell>
          <cell r="X25">
            <v>8813.0621050376194</v>
          </cell>
          <cell r="Y25">
            <v>1633.8301968992</v>
          </cell>
          <cell r="Z25">
            <v>4139.2265622058603</v>
          </cell>
          <cell r="AA25">
            <v>3052.7686179347402</v>
          </cell>
          <cell r="AB25">
            <v>3488.0652553642899</v>
          </cell>
          <cell r="AC25">
            <v>20248.709677419356</v>
          </cell>
          <cell r="AD25">
            <v>49418.081633405367</v>
          </cell>
          <cell r="AE25">
            <v>31052.904417138649</v>
          </cell>
          <cell r="AF25">
            <v>31052.904417138649</v>
          </cell>
          <cell r="AG25">
            <v>0</v>
          </cell>
          <cell r="AH25" t="str">
            <v/>
          </cell>
          <cell r="AI25">
            <v>11729.352348387103</v>
          </cell>
          <cell r="AJ25">
            <v>7336.1836709677418</v>
          </cell>
          <cell r="AK25">
            <v>2795.6923129032252</v>
          </cell>
          <cell r="AL25">
            <v>4540.491358064517</v>
          </cell>
          <cell r="AM25">
            <v>4393.1686774193613</v>
          </cell>
          <cell r="AN25">
            <v>5059.3275677419351</v>
          </cell>
          <cell r="AO25">
            <v>4524.5883580645159</v>
          </cell>
          <cell r="AP25">
            <v>2809.7778838709687</v>
          </cell>
          <cell r="AQ25">
            <v>77.848267741935501</v>
          </cell>
          <cell r="AR25">
            <v>1636.9622064516116</v>
          </cell>
          <cell r="AS25">
            <v>534.73920967741935</v>
          </cell>
          <cell r="AT25">
            <v>2.9719258064516128</v>
          </cell>
          <cell r="AU25">
            <v>510264.16149000032</v>
          </cell>
          <cell r="AV25">
            <v>171694.78470232736</v>
          </cell>
        </row>
        <row r="26">
          <cell r="A26">
            <v>38383</v>
          </cell>
          <cell r="B26">
            <v>103837.96364813455</v>
          </cell>
          <cell r="C26">
            <v>76063.057809481892</v>
          </cell>
          <cell r="D26">
            <v>36168.39068128221</v>
          </cell>
          <cell r="E26">
            <v>36168.39068128221</v>
          </cell>
          <cell r="F26">
            <v>0</v>
          </cell>
          <cell r="G26">
            <v>39894.667128199682</v>
          </cell>
          <cell r="H26">
            <v>34409.731644328713</v>
          </cell>
          <cell r="I26">
            <v>28917.869236017388</v>
          </cell>
          <cell r="J26">
            <v>5491.8624083113236</v>
          </cell>
          <cell r="K26">
            <v>5491.8624083113236</v>
          </cell>
          <cell r="L26">
            <v>0</v>
          </cell>
          <cell r="M26">
            <v>5484.9354838709678</v>
          </cell>
          <cell r="N26">
            <v>27774.905838652659</v>
          </cell>
          <cell r="O26">
            <v>81928.696725993548</v>
          </cell>
          <cell r="P26">
            <v>135822.40350704489</v>
          </cell>
          <cell r="Q26">
            <v>67691.010298432346</v>
          </cell>
          <cell r="R26">
            <v>67691.010298325447</v>
          </cell>
          <cell r="S26">
            <v>107572.4328543258</v>
          </cell>
          <cell r="T26">
            <v>54367.216461641525</v>
          </cell>
          <cell r="U26">
            <v>34240.571300351199</v>
          </cell>
          <cell r="V26">
            <v>6329.3562251067096</v>
          </cell>
          <cell r="W26">
            <v>6605.6339887303202</v>
          </cell>
          <cell r="X26">
            <v>8667.2744178165503</v>
          </cell>
          <cell r="Y26">
            <v>1639.7143192232299</v>
          </cell>
          <cell r="Z26">
            <v>4334.9197031093399</v>
          </cell>
          <cell r="AA26">
            <v>3152.08384909402</v>
          </cell>
          <cell r="AB26">
            <v>3538.2234811189401</v>
          </cell>
          <cell r="AC26">
            <v>20126.645161290322</v>
          </cell>
          <cell r="AD26">
            <v>48758.045074754067</v>
          </cell>
          <cell r="AE26">
            <v>31522.619617043241</v>
          </cell>
          <cell r="AF26">
            <v>31522.619617043241</v>
          </cell>
          <cell r="AG26">
            <v>0</v>
          </cell>
          <cell r="AH26" t="str">
            <v/>
          </cell>
          <cell r="AI26">
            <v>11967.094087096772</v>
          </cell>
          <cell r="AJ26">
            <v>7439.188616129034</v>
          </cell>
          <cell r="AK26">
            <v>2863.1664677419353</v>
          </cell>
          <cell r="AL26">
            <v>4576.0221483870992</v>
          </cell>
          <cell r="AM26">
            <v>4527.9054709677375</v>
          </cell>
          <cell r="AN26">
            <v>5166.322180645162</v>
          </cell>
          <cell r="AO26">
            <v>4613.0207580645165</v>
          </cell>
          <cell r="AP26">
            <v>3028.5715225806448</v>
          </cell>
          <cell r="AQ26">
            <v>79.057535483870964</v>
          </cell>
          <cell r="AR26">
            <v>1505.3917000000008</v>
          </cell>
          <cell r="AS26">
            <v>553.30142258064507</v>
          </cell>
          <cell r="AT26">
            <v>2.9471225806451606</v>
          </cell>
          <cell r="AU26">
            <v>517079.01944000041</v>
          </cell>
          <cell r="AV26">
            <v>175452.15894169069</v>
          </cell>
        </row>
        <row r="27">
          <cell r="A27">
            <v>38411</v>
          </cell>
          <cell r="B27">
            <v>104601.93973499993</v>
          </cell>
          <cell r="C27">
            <v>77724.019586240989</v>
          </cell>
          <cell r="D27">
            <v>36980.512779222699</v>
          </cell>
          <cell r="E27">
            <v>36980.512779222699</v>
          </cell>
          <cell r="F27">
            <v>0</v>
          </cell>
          <cell r="G27">
            <v>40743.506807018282</v>
          </cell>
          <cell r="H27">
            <v>35175.506807018282</v>
          </cell>
          <cell r="I27">
            <v>29108.759194398706</v>
          </cell>
          <cell r="J27">
            <v>6066.7476126195752</v>
          </cell>
          <cell r="K27">
            <v>6066.7476126195752</v>
          </cell>
          <cell r="L27">
            <v>0</v>
          </cell>
          <cell r="M27">
            <v>5568</v>
          </cell>
          <cell r="N27">
            <v>26877.920148758942</v>
          </cell>
          <cell r="O27">
            <v>82866.999416682302</v>
          </cell>
          <cell r="P27">
            <v>137166.6607210353</v>
          </cell>
          <cell r="Q27">
            <v>68948.827631406471</v>
          </cell>
          <cell r="R27">
            <v>68948.827631402411</v>
          </cell>
          <cell r="S27">
            <v>109646.777291035</v>
          </cell>
          <cell r="T27">
            <v>54502.10013691934</v>
          </cell>
          <cell r="U27">
            <v>34534.742994062202</v>
          </cell>
          <cell r="V27">
            <v>6476.1344666390196</v>
          </cell>
          <cell r="W27">
            <v>6676.03318100462</v>
          </cell>
          <cell r="X27">
            <v>8512.5937544450298</v>
          </cell>
          <cell r="Y27">
            <v>1626.8539502409201</v>
          </cell>
          <cell r="Z27">
            <v>4527.0051827546904</v>
          </cell>
          <cell r="AA27">
            <v>3253.9678108376102</v>
          </cell>
          <cell r="AB27">
            <v>3422.1023901941098</v>
          </cell>
          <cell r="AC27">
            <v>19967.357142857141</v>
          </cell>
          <cell r="AD27">
            <v>49221.596154866602</v>
          </cell>
          <cell r="AE27">
            <v>31968.314852179719</v>
          </cell>
          <cell r="AF27">
            <v>31968.314852179719</v>
          </cell>
          <cell r="AG27">
            <v>0</v>
          </cell>
          <cell r="AH27" t="str">
            <v/>
          </cell>
          <cell r="AI27">
            <v>12441.636499999997</v>
          </cell>
          <cell r="AJ27">
            <v>7549.5495678571442</v>
          </cell>
          <cell r="AK27">
            <v>2941.1513107142855</v>
          </cell>
          <cell r="AL27">
            <v>4608.3982571428587</v>
          </cell>
          <cell r="AM27">
            <v>4892.0869321428527</v>
          </cell>
          <cell r="AN27">
            <v>5278.9245892857152</v>
          </cell>
          <cell r="AO27">
            <v>4730.5299428571434</v>
          </cell>
          <cell r="AP27">
            <v>3105.5855892857139</v>
          </cell>
          <cell r="AQ27">
            <v>106.03035714285716</v>
          </cell>
          <cell r="AR27">
            <v>1518.9139964285723</v>
          </cell>
          <cell r="AS27">
            <v>548.39464642857149</v>
          </cell>
          <cell r="AT27">
            <v>2.915917857142857</v>
          </cell>
          <cell r="AU27">
            <v>523628.6444933337</v>
          </cell>
          <cell r="AV27">
            <v>179575.92433910596</v>
          </cell>
        </row>
        <row r="28">
          <cell r="A28">
            <v>38442</v>
          </cell>
          <cell r="B28">
            <v>106177.30172904176</v>
          </cell>
          <cell r="C28">
            <v>79537.81015998029</v>
          </cell>
          <cell r="D28">
            <v>37998.644825785297</v>
          </cell>
          <cell r="E28">
            <v>37998.644825785297</v>
          </cell>
          <cell r="F28">
            <v>0</v>
          </cell>
          <cell r="G28">
            <v>41539.165334195</v>
          </cell>
          <cell r="H28">
            <v>35949.036301936932</v>
          </cell>
          <cell r="I28">
            <v>29743.144745673977</v>
          </cell>
          <cell r="J28">
            <v>6205.8915562629545</v>
          </cell>
          <cell r="K28">
            <v>6205.8915562629545</v>
          </cell>
          <cell r="L28">
            <v>0</v>
          </cell>
          <cell r="M28">
            <v>5590.1290322580644</v>
          </cell>
          <cell r="N28">
            <v>26639.49156906148</v>
          </cell>
          <cell r="O28">
            <v>84552.720011771526</v>
          </cell>
          <cell r="P28">
            <v>139617.32163367569</v>
          </cell>
          <cell r="Q28">
            <v>70710.844613075518</v>
          </cell>
          <cell r="R28">
            <v>70710.844613068228</v>
          </cell>
          <cell r="S28">
            <v>112149.2107575304</v>
          </cell>
          <cell r="T28">
            <v>54694.528005508146</v>
          </cell>
          <cell r="U28">
            <v>34774.237682927502</v>
          </cell>
          <cell r="V28">
            <v>6555.9938529237597</v>
          </cell>
          <cell r="W28">
            <v>6730.6998515675896</v>
          </cell>
          <cell r="X28">
            <v>8380.8195392425605</v>
          </cell>
          <cell r="Y28">
            <v>1645.5292240420099</v>
          </cell>
          <cell r="Z28">
            <v>4766.5004756663702</v>
          </cell>
          <cell r="AA28">
            <v>3405.5117937073001</v>
          </cell>
          <cell r="AB28">
            <v>3337.89990552072</v>
          </cell>
          <cell r="AC28">
            <v>19920.290322580644</v>
          </cell>
          <cell r="AD28">
            <v>50010.94217442174</v>
          </cell>
          <cell r="AE28">
            <v>32712.199787282931</v>
          </cell>
          <cell r="AF28">
            <v>32712.199787282931</v>
          </cell>
          <cell r="AG28">
            <v>0</v>
          </cell>
          <cell r="AH28" t="str">
            <v/>
          </cell>
          <cell r="AI28">
            <v>12189.651058064508</v>
          </cell>
          <cell r="AJ28">
            <v>7724.8254741935498</v>
          </cell>
          <cell r="AK28">
            <v>3039.572438709678</v>
          </cell>
          <cell r="AL28">
            <v>4685.2530354838718</v>
          </cell>
          <cell r="AM28">
            <v>4464.8255838709583</v>
          </cell>
          <cell r="AN28">
            <v>5621.2343516129022</v>
          </cell>
          <cell r="AO28">
            <v>5072.4501838709666</v>
          </cell>
          <cell r="AP28">
            <v>3358.3365838709683</v>
          </cell>
          <cell r="AQ28">
            <v>105.24466451612905</v>
          </cell>
          <cell r="AR28">
            <v>1608.8689354838693</v>
          </cell>
          <cell r="AS28">
            <v>548.78416774193568</v>
          </cell>
          <cell r="AT28">
            <v>2.9251096774193552</v>
          </cell>
          <cell r="AU28">
            <v>534349.01107333368</v>
          </cell>
          <cell r="AV28">
            <v>182676.57284726397</v>
          </cell>
        </row>
        <row r="29">
          <cell r="A29">
            <v>38472</v>
          </cell>
          <cell r="B29">
            <v>106899.75564881241</v>
          </cell>
          <cell r="C29">
            <v>80317.932372330135</v>
          </cell>
          <cell r="D29">
            <v>38335.88764965866</v>
          </cell>
          <cell r="E29">
            <v>38335.88764965866</v>
          </cell>
          <cell r="F29">
            <v>0</v>
          </cell>
          <cell r="G29">
            <v>41982.044722671468</v>
          </cell>
          <cell r="H29">
            <v>36364.211389338132</v>
          </cell>
          <cell r="I29">
            <v>30121.312887985951</v>
          </cell>
          <cell r="J29">
            <v>6242.8985013521833</v>
          </cell>
          <cell r="K29">
            <v>6242.8985013521833</v>
          </cell>
          <cell r="L29">
            <v>0</v>
          </cell>
          <cell r="M29">
            <v>5617.833333333333</v>
          </cell>
          <cell r="N29">
            <v>26581.823276482279</v>
          </cell>
          <cell r="O29">
            <v>85573.882056360468</v>
          </cell>
          <cell r="P29">
            <v>141043.6179653228</v>
          </cell>
          <cell r="Q29">
            <v>71695.420405696335</v>
          </cell>
          <cell r="R29">
            <v>71695.420405659126</v>
          </cell>
          <cell r="S29">
            <v>113591.11159486551</v>
          </cell>
          <cell r="T29">
            <v>54698.618534998765</v>
          </cell>
          <cell r="U29">
            <v>35749.051868332099</v>
          </cell>
          <cell r="V29">
            <v>6576.1737087470901</v>
          </cell>
          <cell r="W29">
            <v>6925.4044488650798</v>
          </cell>
          <cell r="X29">
            <v>8459.0119302548192</v>
          </cell>
          <cell r="Y29">
            <v>1738.6682987883801</v>
          </cell>
          <cell r="Z29">
            <v>5034.50747660667</v>
          </cell>
          <cell r="AA29">
            <v>3463.70987084638</v>
          </cell>
          <cell r="AB29">
            <v>3588.7881586599401</v>
          </cell>
          <cell r="AC29">
            <v>18949.566666666666</v>
          </cell>
          <cell r="AD29">
            <v>50552.617953787361</v>
          </cell>
          <cell r="AE29">
            <v>33359.532756000473</v>
          </cell>
          <cell r="AF29">
            <v>33359.532756000473</v>
          </cell>
          <cell r="AG29">
            <v>0</v>
          </cell>
          <cell r="AH29" t="str">
            <v/>
          </cell>
          <cell r="AI29">
            <v>10718.903936666666</v>
          </cell>
          <cell r="AJ29">
            <v>7769.8599966666634</v>
          </cell>
          <cell r="AK29">
            <v>3087.7391999999986</v>
          </cell>
          <cell r="AL29">
            <v>4682.1207966666643</v>
          </cell>
          <cell r="AM29">
            <v>2949.0439400000023</v>
          </cell>
          <cell r="AN29">
            <v>5770.2120766666667</v>
          </cell>
          <cell r="AO29">
            <v>5291.888023333333</v>
          </cell>
          <cell r="AP29">
            <v>3599.6658966666673</v>
          </cell>
          <cell r="AQ29">
            <v>85.30713999999999</v>
          </cell>
          <cell r="AR29">
            <v>1606.9149866666658</v>
          </cell>
          <cell r="AS29">
            <v>478.32405333333338</v>
          </cell>
          <cell r="AT29">
            <v>2.9012400000000009</v>
          </cell>
          <cell r="AU29">
            <v>544897.53794333374</v>
          </cell>
          <cell r="AV29">
            <v>187815.39546653623</v>
          </cell>
        </row>
        <row r="30">
          <cell r="A30">
            <v>38503</v>
          </cell>
          <cell r="B30">
            <v>109612.98165502827</v>
          </cell>
          <cell r="C30">
            <v>81801.029843164288</v>
          </cell>
          <cell r="D30">
            <v>38824.797645502782</v>
          </cell>
          <cell r="E30">
            <v>38824.797645502782</v>
          </cell>
          <cell r="F30">
            <v>0</v>
          </cell>
          <cell r="G30">
            <v>42976.232197661513</v>
          </cell>
          <cell r="H30">
            <v>37111.812842822801</v>
          </cell>
          <cell r="I30">
            <v>30983.981782867777</v>
          </cell>
          <cell r="J30">
            <v>6127.8310599550223</v>
          </cell>
          <cell r="K30">
            <v>6127.8310599550223</v>
          </cell>
          <cell r="L30">
            <v>0</v>
          </cell>
          <cell r="M30">
            <v>5864.4193548387093</v>
          </cell>
          <cell r="N30">
            <v>27811.951811863979</v>
          </cell>
          <cell r="O30">
            <v>87043.041808224662</v>
          </cell>
          <cell r="P30">
            <v>144837.3739912757</v>
          </cell>
          <cell r="Q30">
            <v>73000.102361274287</v>
          </cell>
          <cell r="R30">
            <v>73000.102361143217</v>
          </cell>
          <cell r="S30">
            <v>115955.50938207431</v>
          </cell>
          <cell r="T30">
            <v>56122.147590502842</v>
          </cell>
          <cell r="U30">
            <v>37180.6637195351</v>
          </cell>
          <cell r="V30">
            <v>6753.5957683952101</v>
          </cell>
          <cell r="W30">
            <v>7432.0815801375202</v>
          </cell>
          <cell r="X30">
            <v>8656.7839671573402</v>
          </cell>
          <cell r="Y30">
            <v>1839.8593835573299</v>
          </cell>
          <cell r="Z30">
            <v>5363.5199914431096</v>
          </cell>
          <cell r="AA30">
            <v>3513.0585592195398</v>
          </cell>
          <cell r="AB30">
            <v>3609.2455712559799</v>
          </cell>
          <cell r="AC30">
            <v>18941.483870967742</v>
          </cell>
          <cell r="AD30">
            <v>51828.379859993263</v>
          </cell>
          <cell r="AE30">
            <v>34175.304715640443</v>
          </cell>
          <cell r="AF30">
            <v>34175.304715640443</v>
          </cell>
          <cell r="AG30">
            <v>0</v>
          </cell>
          <cell r="AH30" t="str">
            <v/>
          </cell>
          <cell r="AI30">
            <v>11817.892693548385</v>
          </cell>
          <cell r="AJ30">
            <v>8244.6196193548367</v>
          </cell>
          <cell r="AK30">
            <v>3360.428577419355</v>
          </cell>
          <cell r="AL30">
            <v>4884.1910419354817</v>
          </cell>
          <cell r="AM30">
            <v>3573.2730741935484</v>
          </cell>
          <cell r="AN30">
            <v>5839.6941129032275</v>
          </cell>
          <cell r="AO30">
            <v>5367.6069483870979</v>
          </cell>
          <cell r="AP30">
            <v>3705.589661290323</v>
          </cell>
          <cell r="AQ30">
            <v>80.314861290322568</v>
          </cell>
          <cell r="AR30">
            <v>1581.7024258064523</v>
          </cell>
          <cell r="AS30">
            <v>472.08716451612918</v>
          </cell>
          <cell r="AT30">
            <v>2.8916064516129039</v>
          </cell>
          <cell r="AU30">
            <v>557966.68618000043</v>
          </cell>
          <cell r="AV30">
            <v>192960.79723047139</v>
          </cell>
        </row>
        <row r="31">
          <cell r="A31">
            <v>38533</v>
          </cell>
          <cell r="B31">
            <v>111665.50096773297</v>
          </cell>
          <cell r="C31">
            <v>82486.378367083569</v>
          </cell>
          <cell r="D31">
            <v>39418.580065376613</v>
          </cell>
          <cell r="E31">
            <v>39418.580065376613</v>
          </cell>
          <cell r="F31">
            <v>0</v>
          </cell>
          <cell r="G31">
            <v>43067.798301706956</v>
          </cell>
          <cell r="H31">
            <v>37320.698301706958</v>
          </cell>
          <cell r="I31">
            <v>31375.279214181995</v>
          </cell>
          <cell r="J31">
            <v>5945.4190875249615</v>
          </cell>
          <cell r="K31">
            <v>5945.4190875249615</v>
          </cell>
          <cell r="L31">
            <v>0</v>
          </cell>
          <cell r="M31">
            <v>5747.1</v>
          </cell>
          <cell r="N31">
            <v>29179.1226006494</v>
          </cell>
          <cell r="O31">
            <v>89068.202945753495</v>
          </cell>
          <cell r="P31">
            <v>148035.61074943811</v>
          </cell>
          <cell r="Q31">
            <v>74443.074584942005</v>
          </cell>
          <cell r="R31">
            <v>74443.074585075112</v>
          </cell>
          <cell r="S31">
            <v>117489.60378944001</v>
          </cell>
          <cell r="T31">
            <v>56736.712286559596</v>
          </cell>
          <cell r="U31">
            <v>38122.112286559597</v>
          </cell>
          <cell r="V31">
            <v>7040.41086453766</v>
          </cell>
          <cell r="W31">
            <v>7723.5632967309812</v>
          </cell>
          <cell r="X31">
            <v>8702.9271470971198</v>
          </cell>
          <cell r="Y31">
            <v>1909.80682166887</v>
          </cell>
          <cell r="Z31">
            <v>5530.9460376864799</v>
          </cell>
          <cell r="AA31">
            <v>3606.4304195118898</v>
          </cell>
          <cell r="AB31">
            <v>3615.8556118339502</v>
          </cell>
          <cell r="AC31">
            <v>18614.599999999999</v>
          </cell>
          <cell r="AD31">
            <v>51841.437498198517</v>
          </cell>
          <cell r="AE31">
            <v>35024.494519698492</v>
          </cell>
          <cell r="AF31">
            <v>35024.494519698492</v>
          </cell>
          <cell r="AG31">
            <v>0</v>
          </cell>
          <cell r="AH31" t="str">
            <v/>
          </cell>
          <cell r="AI31">
            <v>10927.487466666669</v>
          </cell>
          <cell r="AJ31">
            <v>8470.0963133333316</v>
          </cell>
          <cell r="AK31">
            <v>3398.3055766666666</v>
          </cell>
          <cell r="AL31">
            <v>5071.790736666665</v>
          </cell>
          <cell r="AM31">
            <v>2457.3911533333376</v>
          </cell>
          <cell r="AN31">
            <v>6281.708833333334</v>
          </cell>
          <cell r="AO31">
            <v>5818.4203500000012</v>
          </cell>
          <cell r="AP31">
            <v>4071.0016333333338</v>
          </cell>
          <cell r="AQ31">
            <v>79.857386666666656</v>
          </cell>
          <cell r="AR31">
            <v>1667.5613300000009</v>
          </cell>
          <cell r="AS31">
            <v>463.2884833333332</v>
          </cell>
          <cell r="AT31">
            <v>2.8829433333333352</v>
          </cell>
          <cell r="AU31">
            <v>569141.74633000046</v>
          </cell>
          <cell r="AV31">
            <v>197416.9036725199</v>
          </cell>
        </row>
        <row r="32">
          <cell r="A32">
            <v>38564</v>
          </cell>
          <cell r="B32">
            <v>113066.50265500047</v>
          </cell>
          <cell r="C32">
            <v>83080.514636445761</v>
          </cell>
          <cell r="D32">
            <v>40138.12351676121</v>
          </cell>
          <cell r="E32">
            <v>40138.12351676121</v>
          </cell>
          <cell r="F32">
            <v>0</v>
          </cell>
          <cell r="G32">
            <v>42942.391119684544</v>
          </cell>
          <cell r="H32">
            <v>37374.423377749059</v>
          </cell>
          <cell r="I32">
            <v>31414.764940596287</v>
          </cell>
          <cell r="J32">
            <v>5959.6584371527715</v>
          </cell>
          <cell r="K32">
            <v>5959.6584371527715</v>
          </cell>
          <cell r="L32">
            <v>0</v>
          </cell>
          <cell r="M32">
            <v>5567.9677419354839</v>
          </cell>
          <cell r="N32">
            <v>29985.988018554712</v>
          </cell>
          <cell r="O32">
            <v>91305.605239253389</v>
          </cell>
          <cell r="P32">
            <v>150212.47192088829</v>
          </cell>
          <cell r="Q32">
            <v>75963.154828763203</v>
          </cell>
          <cell r="R32">
            <v>75963.15482861214</v>
          </cell>
          <cell r="S32">
            <v>118972.76673802971</v>
          </cell>
          <cell r="T32">
            <v>56841.438775930183</v>
          </cell>
          <cell r="U32">
            <v>39176.471033994698</v>
          </cell>
          <cell r="V32">
            <v>7262.962636867619</v>
          </cell>
          <cell r="W32">
            <v>8080.60666662535</v>
          </cell>
          <cell r="X32">
            <v>8703.64639471999</v>
          </cell>
          <cell r="Y32">
            <v>1973.4364835903</v>
          </cell>
          <cell r="Z32">
            <v>5801.4531856984504</v>
          </cell>
          <cell r="AA32">
            <v>3839.0330588969905</v>
          </cell>
          <cell r="AB32">
            <v>3507.0878501409602</v>
          </cell>
          <cell r="AC32">
            <v>17664.967741935485</v>
          </cell>
          <cell r="AD32">
            <v>53448.087669260138</v>
          </cell>
          <cell r="AE32">
            <v>35825.031311850937</v>
          </cell>
          <cell r="AF32">
            <v>35825.031311850937</v>
          </cell>
          <cell r="AG32">
            <v>0</v>
          </cell>
          <cell r="AH32" t="str">
            <v/>
          </cell>
          <cell r="AI32">
            <v>10882.509351612902</v>
          </cell>
          <cell r="AJ32">
            <v>8567.8813580645165</v>
          </cell>
          <cell r="AK32">
            <v>3425.8182903225816</v>
          </cell>
          <cell r="AL32">
            <v>5142.0630677419349</v>
          </cell>
          <cell r="AM32">
            <v>2314.6279935483853</v>
          </cell>
          <cell r="AN32">
            <v>6951.7114225806472</v>
          </cell>
          <cell r="AO32">
            <v>6500.0196967741958</v>
          </cell>
          <cell r="AP32">
            <v>4617.3749129032249</v>
          </cell>
          <cell r="AQ32">
            <v>85.34733548387095</v>
          </cell>
          <cell r="AR32">
            <v>1797.2974483871001</v>
          </cell>
          <cell r="AS32">
            <v>451.69172580645164</v>
          </cell>
          <cell r="AT32">
            <v>2.869403225806451</v>
          </cell>
          <cell r="AU32">
            <v>579063.83281666704</v>
          </cell>
          <cell r="AV32">
            <v>201806.36433693283</v>
          </cell>
        </row>
        <row r="33">
          <cell r="A33">
            <v>38595</v>
          </cell>
          <cell r="B33">
            <v>114563.80809207258</v>
          </cell>
          <cell r="C33">
            <v>84073.033898524183</v>
          </cell>
          <cell r="D33">
            <v>40935.695520710113</v>
          </cell>
          <cell r="E33">
            <v>40935.695520710113</v>
          </cell>
          <cell r="F33">
            <v>0</v>
          </cell>
          <cell r="G33">
            <v>43137.338377814071</v>
          </cell>
          <cell r="H33">
            <v>37510.725474588267</v>
          </cell>
          <cell r="I33">
            <v>31328.193484748019</v>
          </cell>
          <cell r="J33">
            <v>6182.5319898402458</v>
          </cell>
          <cell r="K33">
            <v>6182.5319898402458</v>
          </cell>
          <cell r="L33">
            <v>0</v>
          </cell>
          <cell r="M33">
            <v>5626.6129032258068</v>
          </cell>
          <cell r="N33">
            <v>30490.77419354839</v>
          </cell>
          <cell r="O33">
            <v>93425.668483025423</v>
          </cell>
          <cell r="P33">
            <v>152646.89504144061</v>
          </cell>
          <cell r="Q33">
            <v>77707.059809357554</v>
          </cell>
          <cell r="R33">
            <v>77707.059809379905</v>
          </cell>
          <cell r="S33">
            <v>120842.9969583997</v>
          </cell>
          <cell r="T33">
            <v>57176.078201936471</v>
          </cell>
          <cell r="U33">
            <v>40129.529814839698</v>
          </cell>
          <cell r="V33">
            <v>7444.3521901530003</v>
          </cell>
          <cell r="W33">
            <v>8367.6362043200406</v>
          </cell>
          <cell r="X33">
            <v>8713.7441060888395</v>
          </cell>
          <cell r="Y33">
            <v>2028.3995135601899</v>
          </cell>
          <cell r="Z33">
            <v>6048.3848131212999</v>
          </cell>
          <cell r="AA33">
            <v>3989.8504467563998</v>
          </cell>
          <cell r="AB33">
            <v>3534.4780789515198</v>
          </cell>
          <cell r="AC33">
            <v>17046.548387096773</v>
          </cell>
          <cell r="AD33">
            <v>53917.491734983298</v>
          </cell>
          <cell r="AE33">
            <v>36771.364288669793</v>
          </cell>
          <cell r="AF33">
            <v>36771.364288669793</v>
          </cell>
          <cell r="AG33">
            <v>0</v>
          </cell>
          <cell r="AH33" t="str">
            <v/>
          </cell>
          <cell r="AI33">
            <v>11247.242270967739</v>
          </cell>
          <cell r="AJ33">
            <v>9270.5212225806426</v>
          </cell>
          <cell r="AK33">
            <v>3830.9513387096772</v>
          </cell>
          <cell r="AL33">
            <v>5439.569883870965</v>
          </cell>
          <cell r="AM33">
            <v>1976.7210483870967</v>
          </cell>
          <cell r="AN33">
            <v>7378.0899580645146</v>
          </cell>
          <cell r="AO33">
            <v>6914.0597774193529</v>
          </cell>
          <cell r="AP33">
            <v>4952.8986322580658</v>
          </cell>
          <cell r="AQ33">
            <v>88.905893548387084</v>
          </cell>
          <cell r="AR33">
            <v>1872.2552516129001</v>
          </cell>
          <cell r="AS33">
            <v>464.03018064516118</v>
          </cell>
          <cell r="AT33">
            <v>2.8884645161290314</v>
          </cell>
          <cell r="AU33">
            <v>587437.09935333382</v>
          </cell>
          <cell r="AV33">
            <v>203373.48652653216</v>
          </cell>
        </row>
        <row r="34">
          <cell r="A34">
            <v>38625</v>
          </cell>
          <cell r="B34">
            <v>115938.03008402989</v>
          </cell>
          <cell r="C34">
            <v>84536.130084029879</v>
          </cell>
          <cell r="D34">
            <v>40709.402295549982</v>
          </cell>
          <cell r="E34">
            <v>40709.402295549982</v>
          </cell>
          <cell r="F34">
            <v>0</v>
          </cell>
          <cell r="G34">
            <v>43826.727788479897</v>
          </cell>
          <cell r="H34">
            <v>38159.494455146567</v>
          </cell>
          <cell r="I34">
            <v>31724.401363398767</v>
          </cell>
          <cell r="J34">
            <v>6435.093091747799</v>
          </cell>
          <cell r="K34">
            <v>6435.093091747799</v>
          </cell>
          <cell r="L34">
            <v>0</v>
          </cell>
          <cell r="M34">
            <v>5667.2333333333336</v>
          </cell>
          <cell r="N34">
            <v>31401.9</v>
          </cell>
          <cell r="O34">
            <v>95314.938273856169</v>
          </cell>
          <cell r="P34">
            <v>155149.27075879471</v>
          </cell>
          <cell r="Q34">
            <v>78464.874578899369</v>
          </cell>
          <cell r="R34">
            <v>78464.874578875402</v>
          </cell>
          <cell r="S34">
            <v>122284.8685974031</v>
          </cell>
          <cell r="T34">
            <v>57568.224479651668</v>
          </cell>
          <cell r="U34">
            <v>41029.657812985002</v>
          </cell>
          <cell r="V34">
            <v>7537.3288071220604</v>
          </cell>
          <cell r="W34">
            <v>8732.3359953009603</v>
          </cell>
          <cell r="X34">
            <v>8702.1908845636608</v>
          </cell>
          <cell r="Y34">
            <v>2067.4239694462999</v>
          </cell>
          <cell r="Z34">
            <v>6308.1100026040904</v>
          </cell>
          <cell r="AA34">
            <v>4176.6491269344597</v>
          </cell>
          <cell r="AB34">
            <v>3487.13083149262</v>
          </cell>
          <cell r="AC34">
            <v>16538.566666666666</v>
          </cell>
          <cell r="AD34">
            <v>53630.357511430411</v>
          </cell>
          <cell r="AE34">
            <v>37755.472283325413</v>
          </cell>
          <cell r="AF34">
            <v>37755.472283325413</v>
          </cell>
          <cell r="AG34">
            <v>0</v>
          </cell>
          <cell r="AH34" t="str">
            <v/>
          </cell>
          <cell r="AI34">
            <v>11464.484556666665</v>
          </cell>
          <cell r="AJ34">
            <v>9607.1479833333324</v>
          </cell>
          <cell r="AK34">
            <v>3920.3120799999997</v>
          </cell>
          <cell r="AL34">
            <v>5686.8359033333327</v>
          </cell>
          <cell r="AM34">
            <v>1857.3365733333321</v>
          </cell>
          <cell r="AN34">
            <v>7571.6686499999996</v>
          </cell>
          <cell r="AO34">
            <v>7101.3664833333332</v>
          </cell>
          <cell r="AP34">
            <v>5099.1437233333336</v>
          </cell>
          <cell r="AQ34">
            <v>91.028890000000018</v>
          </cell>
          <cell r="AR34">
            <v>1911.1938699999996</v>
          </cell>
          <cell r="AS34">
            <v>470.30216666666655</v>
          </cell>
          <cell r="AT34">
            <v>2.9114899999999997</v>
          </cell>
          <cell r="AU34">
            <v>596590.36935666704</v>
          </cell>
          <cell r="AV34">
            <v>204908.95361367104</v>
          </cell>
        </row>
        <row r="35">
          <cell r="A35">
            <v>38656</v>
          </cell>
          <cell r="B35">
            <v>117583.36299522026</v>
          </cell>
          <cell r="C35">
            <v>86175.298479091231</v>
          </cell>
          <cell r="D35">
            <v>41552.761896698998</v>
          </cell>
          <cell r="E35">
            <v>41552.761896698998</v>
          </cell>
          <cell r="F35">
            <v>0</v>
          </cell>
          <cell r="G35">
            <v>44622.536582392226</v>
          </cell>
          <cell r="H35">
            <v>38508.43980819868</v>
          </cell>
          <cell r="I35">
            <v>31728.50501895418</v>
          </cell>
          <cell r="J35">
            <v>6779.9347892445039</v>
          </cell>
          <cell r="K35">
            <v>6779.9347892445039</v>
          </cell>
          <cell r="L35">
            <v>0</v>
          </cell>
          <cell r="M35">
            <v>6114.0967741935483</v>
          </cell>
          <cell r="N35">
            <v>31408.06451612903</v>
          </cell>
          <cell r="O35">
            <v>97474.807479915165</v>
          </cell>
          <cell r="P35">
            <v>158013.50350688369</v>
          </cell>
          <cell r="Q35">
            <v>80308.700748990523</v>
          </cell>
          <cell r="R35">
            <v>80308.700748992997</v>
          </cell>
          <cell r="S35">
            <v>124978.9196153347</v>
          </cell>
          <cell r="T35">
            <v>58275.977862857937</v>
          </cell>
          <cell r="U35">
            <v>42160.106895115998</v>
          </cell>
          <cell r="V35">
            <v>7819.7298738739009</v>
          </cell>
          <cell r="W35">
            <v>9199.7579904344002</v>
          </cell>
          <cell r="X35">
            <v>8646.4329592932809</v>
          </cell>
          <cell r="Y35">
            <v>2142.0321412604098</v>
          </cell>
          <cell r="Z35">
            <v>6476.0531150657598</v>
          </cell>
          <cell r="AA35">
            <v>4458.7167143248598</v>
          </cell>
          <cell r="AB35">
            <v>3380.4751964566199</v>
          </cell>
          <cell r="AC35">
            <v>16115.870967741936</v>
          </cell>
          <cell r="AD35">
            <v>55862.772749258569</v>
          </cell>
          <cell r="AE35">
            <v>38755.938852293999</v>
          </cell>
          <cell r="AF35">
            <v>38755.938852293999</v>
          </cell>
          <cell r="AG35">
            <v>0</v>
          </cell>
          <cell r="AH35" t="str">
            <v/>
          </cell>
          <cell r="AI35">
            <v>11581.639829032254</v>
          </cell>
          <cell r="AJ35">
            <v>9881.5130516129047</v>
          </cell>
          <cell r="AK35">
            <v>3971.0161354838729</v>
          </cell>
          <cell r="AL35">
            <v>5910.4969161290319</v>
          </cell>
          <cell r="AM35">
            <v>1700.1267774193493</v>
          </cell>
          <cell r="AN35">
            <v>7240.9767774193542</v>
          </cell>
          <cell r="AO35">
            <v>6763.2556129032255</v>
          </cell>
          <cell r="AP35">
            <v>4806.4475451612925</v>
          </cell>
          <cell r="AQ35">
            <v>96.596622580645175</v>
          </cell>
          <cell r="AR35">
            <v>1860.2114451612879</v>
          </cell>
          <cell r="AS35">
            <v>477.72116451612914</v>
          </cell>
          <cell r="AT35">
            <v>2.9647870967741925</v>
          </cell>
          <cell r="AU35">
            <v>605429.90570666722</v>
          </cell>
          <cell r="AV35">
            <v>204206.87420199558</v>
          </cell>
        </row>
        <row r="36">
          <cell r="A36">
            <v>38686</v>
          </cell>
          <cell r="B36">
            <v>119537.92006242233</v>
          </cell>
          <cell r="C36">
            <v>87253.453395755656</v>
          </cell>
          <cell r="D36">
            <v>42316.569285318881</v>
          </cell>
          <cell r="E36">
            <v>42316.569285318881</v>
          </cell>
          <cell r="F36">
            <v>0</v>
          </cell>
          <cell r="G36">
            <v>44936.884110436775</v>
          </cell>
          <cell r="H36">
            <v>38867.217443770111</v>
          </cell>
          <cell r="I36">
            <v>32062.486509683298</v>
          </cell>
          <cell r="J36">
            <v>6804.730934086806</v>
          </cell>
          <cell r="K36">
            <v>6804.730934086806</v>
          </cell>
          <cell r="L36">
            <v>0</v>
          </cell>
          <cell r="M36">
            <v>6069.666666666667</v>
          </cell>
          <cell r="N36">
            <v>32284.466666666671</v>
          </cell>
          <cell r="O36">
            <v>99574.900795191948</v>
          </cell>
          <cell r="P36">
            <v>161308.9711798887</v>
          </cell>
          <cell r="Q36">
            <v>82269.455556582601</v>
          </cell>
          <cell r="R36">
            <v>82269.455556579895</v>
          </cell>
          <cell r="S36">
            <v>127250.35897005659</v>
          </cell>
          <cell r="T36">
            <v>59521.006668687762</v>
          </cell>
          <cell r="U36">
            <v>43631.340002021097</v>
          </cell>
          <cell r="V36">
            <v>8253.0263725901405</v>
          </cell>
          <cell r="W36">
            <v>9596.7180905238693</v>
          </cell>
          <cell r="X36">
            <v>8661.0883476093204</v>
          </cell>
          <cell r="Y36">
            <v>2204.9418462900899</v>
          </cell>
          <cell r="Z36">
            <v>6756.8627966725599</v>
          </cell>
          <cell r="AA36">
            <v>4753.2702268330504</v>
          </cell>
          <cell r="AB36">
            <v>3396.8377775849799</v>
          </cell>
          <cell r="AC36">
            <v>15889.666666666666</v>
          </cell>
          <cell r="AD36">
            <v>56983.103454062883</v>
          </cell>
          <cell r="AE36">
            <v>39952.886271261013</v>
          </cell>
          <cell r="AF36">
            <v>39952.886271261013</v>
          </cell>
          <cell r="AG36">
            <v>0</v>
          </cell>
          <cell r="AH36" t="str">
            <v/>
          </cell>
          <cell r="AI36">
            <v>11625.543939999998</v>
          </cell>
          <cell r="AJ36">
            <v>10096.01263666667</v>
          </cell>
          <cell r="AK36">
            <v>4071.9028633333337</v>
          </cell>
          <cell r="AL36">
            <v>6024.1097733333363</v>
          </cell>
          <cell r="AM36">
            <v>1529.5313033333277</v>
          </cell>
          <cell r="AN36">
            <v>7213.050243333334</v>
          </cell>
          <cell r="AO36">
            <v>6738.940880000001</v>
          </cell>
          <cell r="AP36">
            <v>4814.2321700000011</v>
          </cell>
          <cell r="AQ36">
            <v>95.742253333333352</v>
          </cell>
          <cell r="AR36">
            <v>1828.9664566666665</v>
          </cell>
          <cell r="AS36">
            <v>474.10936333333331</v>
          </cell>
          <cell r="AT36">
            <v>2.9668799999999989</v>
          </cell>
          <cell r="AU36">
            <v>617596.58671333385</v>
          </cell>
          <cell r="AV36">
            <v>208163.65566296381</v>
          </cell>
        </row>
        <row r="37">
          <cell r="A37">
            <v>38717</v>
          </cell>
          <cell r="B37">
            <v>120769.23499574221</v>
          </cell>
          <cell r="C37">
            <v>87818.589834451879</v>
          </cell>
          <cell r="D37">
            <v>42987.004973528958</v>
          </cell>
          <cell r="E37">
            <v>42987.004973528958</v>
          </cell>
          <cell r="F37">
            <v>0</v>
          </cell>
          <cell r="G37">
            <v>44831.584860922922</v>
          </cell>
          <cell r="H37">
            <v>38707.262280277762</v>
          </cell>
          <cell r="I37">
            <v>31957.221982067756</v>
          </cell>
          <cell r="J37">
            <v>6750.0402982100059</v>
          </cell>
          <cell r="K37">
            <v>6750.0402982100059</v>
          </cell>
          <cell r="L37">
            <v>0</v>
          </cell>
          <cell r="M37">
            <v>6124.322580645161</v>
          </cell>
          <cell r="N37">
            <v>32950.645161290333</v>
          </cell>
          <cell r="O37">
            <v>100998.073930167</v>
          </cell>
          <cell r="P37">
            <v>162369.277216674</v>
          </cell>
          <cell r="Q37">
            <v>83431.734949333273</v>
          </cell>
          <cell r="R37">
            <v>83431.734949322228</v>
          </cell>
          <cell r="S37">
            <v>128430.9534091095</v>
          </cell>
          <cell r="T37">
            <v>60392.523079782855</v>
          </cell>
          <cell r="U37">
            <v>45028.006950750598</v>
          </cell>
          <cell r="V37">
            <v>8294.80451566589</v>
          </cell>
          <cell r="W37">
            <v>10061.6188508625</v>
          </cell>
          <cell r="X37">
            <v>8635.8374961998597</v>
          </cell>
          <cell r="Y37">
            <v>2261.4537066316102</v>
          </cell>
          <cell r="Z37">
            <v>7068.6887848243296</v>
          </cell>
          <cell r="AA37">
            <v>5055.43423262324</v>
          </cell>
          <cell r="AB37">
            <v>3571.3160052814601</v>
          </cell>
          <cell r="AC37">
            <v>15364.516129032258</v>
          </cell>
          <cell r="AD37">
            <v>54395.632759440487</v>
          </cell>
          <cell r="AE37">
            <v>40444.729975793271</v>
          </cell>
          <cell r="AF37">
            <v>40444.729975793271</v>
          </cell>
          <cell r="AG37">
            <v>0</v>
          </cell>
          <cell r="AH37" t="str">
            <v/>
          </cell>
          <cell r="AI37">
            <v>12109.476477419355</v>
          </cell>
          <cell r="AJ37">
            <v>10522.457348387097</v>
          </cell>
          <cell r="AK37">
            <v>4233.306048387095</v>
          </cell>
          <cell r="AL37">
            <v>6289.1513000000023</v>
          </cell>
          <cell r="AM37">
            <v>1587.0191290322582</v>
          </cell>
          <cell r="AN37">
            <v>7399.5806806451592</v>
          </cell>
          <cell r="AO37">
            <v>6909.5651903225789</v>
          </cell>
          <cell r="AP37">
            <v>4940.476854838711</v>
          </cell>
          <cell r="AQ37">
            <v>94.543509677419351</v>
          </cell>
          <cell r="AR37">
            <v>1874.5448258064487</v>
          </cell>
          <cell r="AS37">
            <v>490.0154903225806</v>
          </cell>
          <cell r="AT37">
            <v>3.0136258064516124</v>
          </cell>
          <cell r="AU37">
            <v>632915.98576666729</v>
          </cell>
          <cell r="AV37">
            <v>210018.1065650924</v>
          </cell>
        </row>
        <row r="38">
          <cell r="A38">
            <v>38748</v>
          </cell>
          <cell r="B38">
            <v>121426.74216626451</v>
          </cell>
          <cell r="C38">
            <v>87677.097004974174</v>
          </cell>
          <cell r="D38">
            <v>43417.655323900923</v>
          </cell>
          <cell r="E38">
            <v>43417.655323900923</v>
          </cell>
          <cell r="F38">
            <v>0</v>
          </cell>
          <cell r="G38">
            <v>44259.441681073251</v>
          </cell>
          <cell r="H38">
            <v>38336.570713331312</v>
          </cell>
          <cell r="I38">
            <v>31839.677111503948</v>
          </cell>
          <cell r="J38">
            <v>6496.8936018273589</v>
          </cell>
          <cell r="K38">
            <v>6496.8936018273589</v>
          </cell>
          <cell r="L38">
            <v>0</v>
          </cell>
          <cell r="M38">
            <v>5922.8709677419356</v>
          </cell>
          <cell r="N38">
            <v>33749.645161290333</v>
          </cell>
          <cell r="O38">
            <v>102045.3378081597</v>
          </cell>
          <cell r="P38">
            <v>163164.18591575121</v>
          </cell>
          <cell r="Q38">
            <v>84660.932648523973</v>
          </cell>
          <cell r="R38">
            <v>84660.932648436341</v>
          </cell>
          <cell r="S38">
            <v>128883.30515681861</v>
          </cell>
          <cell r="T38">
            <v>62616.945588980503</v>
          </cell>
          <cell r="U38">
            <v>46436.945588980503</v>
          </cell>
          <cell r="V38">
            <v>8533.8449445698698</v>
          </cell>
          <cell r="W38">
            <v>10648.229206894501</v>
          </cell>
          <cell r="X38">
            <v>8616.1713359645601</v>
          </cell>
          <cell r="Y38">
            <v>2360.85268465638</v>
          </cell>
          <cell r="Z38">
            <v>7429.1646182716404</v>
          </cell>
          <cell r="AA38">
            <v>5332.4502170535197</v>
          </cell>
          <cell r="AB38">
            <v>3534.0635173450401</v>
          </cell>
          <cell r="AC38">
            <v>16180</v>
          </cell>
          <cell r="AD38">
            <v>57603.604180526767</v>
          </cell>
          <cell r="AE38">
            <v>41243.277324535411</v>
          </cell>
          <cell r="AF38">
            <v>41243.277324535411</v>
          </cell>
          <cell r="AG38">
            <v>0</v>
          </cell>
          <cell r="AH38" t="str">
            <v/>
          </cell>
          <cell r="AI38">
            <v>12573.587225806448</v>
          </cell>
          <cell r="AJ38">
            <v>10928.458138709677</v>
          </cell>
          <cell r="AK38">
            <v>4362.0761741935494</v>
          </cell>
          <cell r="AL38">
            <v>6566.3819645161275</v>
          </cell>
          <cell r="AM38">
            <v>1645.1290870967714</v>
          </cell>
          <cell r="AN38">
            <v>7188.047019354839</v>
          </cell>
          <cell r="AO38">
            <v>7100.2871806451612</v>
          </cell>
          <cell r="AP38">
            <v>5051.3989806451618</v>
          </cell>
          <cell r="AQ38">
            <v>102.28258709677418</v>
          </cell>
          <cell r="AR38">
            <v>1946.6056129032252</v>
          </cell>
          <cell r="AS38">
            <v>87.75983870967741</v>
          </cell>
          <cell r="AT38">
            <v>3.0454419354838711</v>
          </cell>
          <cell r="AU38">
            <v>649442.58056000061</v>
          </cell>
          <cell r="AV38">
            <v>213250.68555503909</v>
          </cell>
        </row>
        <row r="39">
          <cell r="A39">
            <v>38776</v>
          </cell>
          <cell r="B39">
            <v>122281.84159503586</v>
          </cell>
          <cell r="C39">
            <v>89238.377309321571</v>
          </cell>
          <cell r="D39">
            <v>44226.877282312307</v>
          </cell>
          <cell r="E39">
            <v>44226.877282312307</v>
          </cell>
          <cell r="F39">
            <v>0</v>
          </cell>
          <cell r="G39">
            <v>45011.500027009271</v>
          </cell>
          <cell r="H39">
            <v>39056.607169866416</v>
          </cell>
          <cell r="I39">
            <v>32587.207731496965</v>
          </cell>
          <cell r="J39">
            <v>6469.3994383694499</v>
          </cell>
          <cell r="K39">
            <v>6469.3994383694499</v>
          </cell>
          <cell r="L39">
            <v>0</v>
          </cell>
          <cell r="M39">
            <v>5954.8928571428569</v>
          </cell>
          <cell r="N39">
            <v>33043.464285714283</v>
          </cell>
          <cell r="O39">
            <v>103683.6872062508</v>
          </cell>
          <cell r="P39">
            <v>164931.44009150131</v>
          </cell>
          <cell r="Q39">
            <v>85987.601141142644</v>
          </cell>
          <cell r="R39">
            <v>85987.601141201245</v>
          </cell>
          <cell r="S39">
            <v>130917.1884478867</v>
          </cell>
          <cell r="T39">
            <v>63932.13364517389</v>
          </cell>
          <cell r="U39">
            <v>47452.6693594596</v>
          </cell>
          <cell r="V39">
            <v>8698.4721100363895</v>
          </cell>
          <cell r="W39">
            <v>10879.6191660561</v>
          </cell>
          <cell r="X39">
            <v>8581.5403697771198</v>
          </cell>
          <cell r="Y39">
            <v>2429.12671455394</v>
          </cell>
          <cell r="Z39">
            <v>7768.6717738751304</v>
          </cell>
          <cell r="AA39">
            <v>5482.3654210406003</v>
          </cell>
          <cell r="AB39">
            <v>3583.9085023935099</v>
          </cell>
          <cell r="AC39">
            <v>16479.464285714286</v>
          </cell>
          <cell r="AD39">
            <v>57919.856745609803</v>
          </cell>
          <cell r="AE39">
            <v>41760.723858888938</v>
          </cell>
          <cell r="AF39">
            <v>41760.723858888938</v>
          </cell>
          <cell r="AG39">
            <v>0</v>
          </cell>
          <cell r="AH39" t="str">
            <v/>
          </cell>
          <cell r="AI39">
            <v>13279.480760714283</v>
          </cell>
          <cell r="AJ39">
            <v>11324.746671428571</v>
          </cell>
          <cell r="AK39">
            <v>4570.8421285714276</v>
          </cell>
          <cell r="AL39">
            <v>6753.9045428571435</v>
          </cell>
          <cell r="AM39">
            <v>1954.7340892857119</v>
          </cell>
          <cell r="AN39">
            <v>7378.8507392857118</v>
          </cell>
          <cell r="AO39">
            <v>7295.7771499999972</v>
          </cell>
          <cell r="AP39">
            <v>5194.4865642857158</v>
          </cell>
          <cell r="AQ39">
            <v>137.98245</v>
          </cell>
          <cell r="AR39">
            <v>1963.3081357142814</v>
          </cell>
          <cell r="AS39">
            <v>83.073589285714291</v>
          </cell>
          <cell r="AT39">
            <v>3.0685535714285708</v>
          </cell>
          <cell r="AU39">
            <v>662718.81808666734</v>
          </cell>
          <cell r="AV39">
            <v>215971.0764893498</v>
          </cell>
        </row>
        <row r="40">
          <cell r="A40">
            <v>38807</v>
          </cell>
          <cell r="B40">
            <v>124250.50499915588</v>
          </cell>
          <cell r="C40">
            <v>90658.246934639756</v>
          </cell>
          <cell r="D40">
            <v>45013.994652425077</v>
          </cell>
          <cell r="E40">
            <v>45013.994652425077</v>
          </cell>
          <cell r="F40">
            <v>0</v>
          </cell>
          <cell r="G40">
            <v>45644.252282214671</v>
          </cell>
          <cell r="H40">
            <v>39703.671637053383</v>
          </cell>
          <cell r="I40">
            <v>33260.132079915405</v>
          </cell>
          <cell r="J40">
            <v>6443.5395571379831</v>
          </cell>
          <cell r="K40">
            <v>6443.5395571379831</v>
          </cell>
          <cell r="L40">
            <v>0</v>
          </cell>
          <cell r="M40">
            <v>5940.5806451612907</v>
          </cell>
          <cell r="N40">
            <v>33592.258064516129</v>
          </cell>
          <cell r="O40">
            <v>106979.6466821175</v>
          </cell>
          <cell r="P40">
            <v>167795.02471293361</v>
          </cell>
          <cell r="Q40">
            <v>87371.129896312195</v>
          </cell>
          <cell r="R40">
            <v>87371.129896341765</v>
          </cell>
          <cell r="S40">
            <v>132938.34806013459</v>
          </cell>
          <cell r="T40">
            <v>63942.803658641133</v>
          </cell>
          <cell r="U40">
            <v>48147.932690899201</v>
          </cell>
          <cell r="V40">
            <v>8741.2464368769797</v>
          </cell>
          <cell r="W40">
            <v>11002.299772053</v>
          </cell>
          <cell r="X40">
            <v>8576.3039168823998</v>
          </cell>
          <cell r="Y40">
            <v>2527.2333077984599</v>
          </cell>
          <cell r="Z40">
            <v>8169.61768422978</v>
          </cell>
          <cell r="AA40">
            <v>5665.4814546019998</v>
          </cell>
          <cell r="AB40">
            <v>3573.2552431972499</v>
          </cell>
          <cell r="AC40">
            <v>15794.870967741936</v>
          </cell>
          <cell r="AD40">
            <v>58716.553156614937</v>
          </cell>
          <cell r="AE40">
            <v>42357.13524391668</v>
          </cell>
          <cell r="AF40">
            <v>42357.13524391668</v>
          </cell>
          <cell r="AG40">
            <v>0</v>
          </cell>
          <cell r="AH40" t="str">
            <v/>
          </cell>
          <cell r="AI40">
            <v>13703.858522580642</v>
          </cell>
          <cell r="AJ40">
            <v>11492.668525806452</v>
          </cell>
          <cell r="AK40">
            <v>4622.8581548387083</v>
          </cell>
          <cell r="AL40">
            <v>6869.8103709677434</v>
          </cell>
          <cell r="AM40">
            <v>2211.1899967741901</v>
          </cell>
          <cell r="AN40">
            <v>7860.8064193548407</v>
          </cell>
          <cell r="AO40">
            <v>7770.318835483873</v>
          </cell>
          <cell r="AP40">
            <v>5604.0236741935496</v>
          </cell>
          <cell r="AQ40">
            <v>136.91745483870972</v>
          </cell>
          <cell r="AR40">
            <v>2029.3777064516137</v>
          </cell>
          <cell r="AS40">
            <v>90.48758387096774</v>
          </cell>
          <cell r="AT40">
            <v>3.0758096774193544</v>
          </cell>
          <cell r="AU40">
            <v>671153.78896666737</v>
          </cell>
          <cell r="AV40">
            <v>218203.93956552423</v>
          </cell>
        </row>
        <row r="41">
          <cell r="A41">
            <v>38837</v>
          </cell>
          <cell r="B41">
            <v>124644.65670025436</v>
          </cell>
          <cell r="C41">
            <v>91810.623366921034</v>
          </cell>
          <cell r="D41">
            <v>45376.072747811333</v>
          </cell>
          <cell r="E41">
            <v>45376.072747811333</v>
          </cell>
          <cell r="F41">
            <v>0</v>
          </cell>
          <cell r="G41">
            <v>46434.550619109708</v>
          </cell>
          <cell r="H41">
            <v>40307.717285776373</v>
          </cell>
          <cell r="I41">
            <v>34102.907421261742</v>
          </cell>
          <cell r="J41">
            <v>6204.8098645146283</v>
          </cell>
          <cell r="K41">
            <v>6204.8098645146283</v>
          </cell>
          <cell r="L41">
            <v>0</v>
          </cell>
          <cell r="M41">
            <v>6126.833333333333</v>
          </cell>
          <cell r="N41">
            <v>32834.033333333333</v>
          </cell>
          <cell r="O41">
            <v>106502.92320232809</v>
          </cell>
          <cell r="P41">
            <v>169458.04240706729</v>
          </cell>
          <cell r="Q41">
            <v>88757.160344063217</v>
          </cell>
          <cell r="R41">
            <v>88757.160344140284</v>
          </cell>
          <cell r="S41">
            <v>135084.50387610649</v>
          </cell>
          <cell r="T41">
            <v>64021.971037765405</v>
          </cell>
          <cell r="U41">
            <v>49042.571037765403</v>
          </cell>
          <cell r="V41">
            <v>8432.9533921769707</v>
          </cell>
          <cell r="W41">
            <v>11225.305509302199</v>
          </cell>
          <cell r="X41">
            <v>8746.3742840024606</v>
          </cell>
          <cell r="Y41">
            <v>2681.94462155873</v>
          </cell>
          <cell r="Z41">
            <v>8586.5916878273092</v>
          </cell>
          <cell r="AA41">
            <v>5824.0849939782001</v>
          </cell>
          <cell r="AB41">
            <v>3594.98202450708</v>
          </cell>
          <cell r="AC41">
            <v>14979.4</v>
          </cell>
          <cell r="AD41">
            <v>61068.722158649049</v>
          </cell>
          <cell r="AE41">
            <v>43381.087596328944</v>
          </cell>
          <cell r="AF41">
            <v>43381.087596328944</v>
          </cell>
          <cell r="AG41">
            <v>0</v>
          </cell>
          <cell r="AH41" t="str">
            <v/>
          </cell>
          <cell r="AI41">
            <v>14443.456993333342</v>
          </cell>
          <cell r="AJ41">
            <v>11836.417033333337</v>
          </cell>
          <cell r="AK41">
            <v>4707.1227699999999</v>
          </cell>
          <cell r="AL41">
            <v>7129.2942633333369</v>
          </cell>
          <cell r="AM41">
            <v>2607.0399600000055</v>
          </cell>
          <cell r="AN41">
            <v>8475.458896666667</v>
          </cell>
          <cell r="AO41">
            <v>8382.7261500000004</v>
          </cell>
          <cell r="AP41">
            <v>6115.0779233333333</v>
          </cell>
          <cell r="AQ41">
            <v>114.93291333333336</v>
          </cell>
          <cell r="AR41">
            <v>2152.7153133333336</v>
          </cell>
          <cell r="AS41">
            <v>92.732746666666657</v>
          </cell>
          <cell r="AT41">
            <v>3.0674199999999998</v>
          </cell>
          <cell r="AU41">
            <v>677983.74715666741</v>
          </cell>
          <cell r="AV41">
            <v>221027.36082983989</v>
          </cell>
        </row>
        <row r="42">
          <cell r="A42">
            <v>38868</v>
          </cell>
          <cell r="B42">
            <v>129251.57519991031</v>
          </cell>
          <cell r="C42">
            <v>94098.188103136112</v>
          </cell>
          <cell r="D42">
            <v>46465.296057346888</v>
          </cell>
          <cell r="E42">
            <v>46465.296057346888</v>
          </cell>
          <cell r="F42">
            <v>0</v>
          </cell>
          <cell r="G42">
            <v>47632.892045789231</v>
          </cell>
          <cell r="H42">
            <v>41549.408174821489</v>
          </cell>
          <cell r="I42">
            <v>35448.950185244001</v>
          </cell>
          <cell r="J42">
            <v>6100.4579895774841</v>
          </cell>
          <cell r="K42">
            <v>6100.4579895774841</v>
          </cell>
          <cell r="L42">
            <v>0</v>
          </cell>
          <cell r="M42">
            <v>6083.4838709677406</v>
          </cell>
          <cell r="N42">
            <v>35153.387096774197</v>
          </cell>
          <cell r="O42">
            <v>108873.4133009153</v>
          </cell>
          <cell r="P42">
            <v>175405.1592645451</v>
          </cell>
          <cell r="Q42">
            <v>90337.84311364415</v>
          </cell>
          <cell r="R42">
            <v>90337.843113756826</v>
          </cell>
          <cell r="S42">
            <v>137953.9004182409</v>
          </cell>
          <cell r="T42">
            <v>65036.419406434732</v>
          </cell>
          <cell r="U42">
            <v>50557.161341918603</v>
          </cell>
          <cell r="V42">
            <v>8787.1783965501309</v>
          </cell>
          <cell r="W42">
            <v>11403.6950248423</v>
          </cell>
          <cell r="X42">
            <v>8874.1897616664792</v>
          </cell>
          <cell r="Y42">
            <v>2801.6162225261301</v>
          </cell>
          <cell r="Z42">
            <v>8982.6236867257594</v>
          </cell>
          <cell r="AA42">
            <v>6074.1351661360504</v>
          </cell>
          <cell r="AB42">
            <v>3575.5416948202701</v>
          </cell>
          <cell r="AC42">
            <v>14479.258064516129</v>
          </cell>
          <cell r="AD42">
            <v>62295.961001092022</v>
          </cell>
          <cell r="AE42">
            <v>43872.547056409938</v>
          </cell>
          <cell r="AF42">
            <v>43872.547056409938</v>
          </cell>
          <cell r="AG42">
            <v>0</v>
          </cell>
          <cell r="AH42" t="str">
            <v/>
          </cell>
          <cell r="AI42">
            <v>15023.270951612903</v>
          </cell>
          <cell r="AJ42">
            <v>12334.510148387102</v>
          </cell>
          <cell r="AK42">
            <v>5004.0160419354843</v>
          </cell>
          <cell r="AL42">
            <v>7330.4941064516179</v>
          </cell>
          <cell r="AM42">
            <v>2688.7608032258013</v>
          </cell>
          <cell r="AN42">
            <v>9115.2441580645173</v>
          </cell>
          <cell r="AO42">
            <v>9019.0117290322596</v>
          </cell>
          <cell r="AP42">
            <v>6661.7343354838704</v>
          </cell>
          <cell r="AQ42">
            <v>115.94716129032257</v>
          </cell>
          <cell r="AR42">
            <v>2241.3302322580666</v>
          </cell>
          <cell r="AS42">
            <v>96.232429032258054</v>
          </cell>
          <cell r="AT42">
            <v>3.0532290322580642</v>
          </cell>
          <cell r="AU42">
            <v>682243.32213666744</v>
          </cell>
          <cell r="AV42">
            <v>223449.7690571557</v>
          </cell>
        </row>
        <row r="43">
          <cell r="A43">
            <v>38898</v>
          </cell>
          <cell r="B43">
            <v>133179.22687152709</v>
          </cell>
          <cell r="C43">
            <v>95889.493538193768</v>
          </cell>
          <cell r="D43">
            <v>46887.088957461383</v>
          </cell>
          <cell r="E43">
            <v>46887.088957461383</v>
          </cell>
          <cell r="F43">
            <v>0</v>
          </cell>
          <cell r="G43">
            <v>49002.404580732386</v>
          </cell>
          <cell r="H43">
            <v>42951.371247399053</v>
          </cell>
          <cell r="I43">
            <v>36861.291222734137</v>
          </cell>
          <cell r="J43">
            <v>6090.0800246649178</v>
          </cell>
          <cell r="K43">
            <v>6090.0800246649178</v>
          </cell>
          <cell r="L43">
            <v>0</v>
          </cell>
          <cell r="M43">
            <v>6051.0333333333338</v>
          </cell>
          <cell r="N43">
            <v>37289.73333333333</v>
          </cell>
          <cell r="O43">
            <v>110785.16519907489</v>
          </cell>
          <cell r="P43">
            <v>180559.2046450497</v>
          </cell>
          <cell r="Q43">
            <v>91259.897286187566</v>
          </cell>
          <cell r="R43">
            <v>91259.897286233492</v>
          </cell>
          <cell r="S43">
            <v>140310.0686315296</v>
          </cell>
          <cell r="T43">
            <v>66406.034995904367</v>
          </cell>
          <cell r="U43">
            <v>52294.968329237701</v>
          </cell>
          <cell r="V43">
            <v>9315.0210857807306</v>
          </cell>
          <cell r="W43">
            <v>11639.587189645499</v>
          </cell>
          <cell r="X43">
            <v>9031.9988297877208</v>
          </cell>
          <cell r="Y43">
            <v>2949.7397163320402</v>
          </cell>
          <cell r="Z43">
            <v>9534.7700951634397</v>
          </cell>
          <cell r="AA43">
            <v>6406.4598737877805</v>
          </cell>
          <cell r="AB43">
            <v>3445.4015928711301</v>
          </cell>
          <cell r="AC43">
            <v>14111.066666666668</v>
          </cell>
          <cell r="AD43">
            <v>63201.213121020373</v>
          </cell>
          <cell r="AE43">
            <v>44372.808328772102</v>
          </cell>
          <cell r="AF43">
            <v>44372.808328772102</v>
          </cell>
          <cell r="AG43">
            <v>0</v>
          </cell>
          <cell r="AH43" t="str">
            <v/>
          </cell>
          <cell r="AI43">
            <v>15536.998473333333</v>
          </cell>
          <cell r="AJ43">
            <v>12767.647326666664</v>
          </cell>
          <cell r="AK43">
            <v>5085.6416133333332</v>
          </cell>
          <cell r="AL43">
            <v>7682.0057133333303</v>
          </cell>
          <cell r="AM43">
            <v>2769.3511466666696</v>
          </cell>
          <cell r="AN43">
            <v>9577.0035100000005</v>
          </cell>
          <cell r="AO43">
            <v>9477.60131</v>
          </cell>
          <cell r="AP43">
            <v>7066.4121533333328</v>
          </cell>
          <cell r="AQ43">
            <v>125.07321000000005</v>
          </cell>
          <cell r="AR43">
            <v>2286.1159466666672</v>
          </cell>
          <cell r="AS43">
            <v>99.402200000000008</v>
          </cell>
          <cell r="AT43">
            <v>3.0805899999999999</v>
          </cell>
          <cell r="AU43">
            <v>689785.33490333415</v>
          </cell>
          <cell r="AV43">
            <v>223913.38506693009</v>
          </cell>
        </row>
        <row r="44">
          <cell r="A44">
            <v>38929</v>
          </cell>
          <cell r="B44">
            <v>135035.25263394543</v>
          </cell>
          <cell r="C44">
            <v>97298.768762977692</v>
          </cell>
          <cell r="D44">
            <v>47732.787182180313</v>
          </cell>
          <cell r="E44">
            <v>47732.787182180313</v>
          </cell>
          <cell r="F44">
            <v>0</v>
          </cell>
          <cell r="G44">
            <v>49565.981580797379</v>
          </cell>
          <cell r="H44">
            <v>43532.820290474803</v>
          </cell>
          <cell r="I44">
            <v>37784.496198408378</v>
          </cell>
          <cell r="J44">
            <v>5748.324092066423</v>
          </cell>
          <cell r="K44">
            <v>5748.324092066423</v>
          </cell>
          <cell r="L44">
            <v>0</v>
          </cell>
          <cell r="M44">
            <v>6033.1612903225796</v>
          </cell>
          <cell r="N44">
            <v>37736.483870967742</v>
          </cell>
          <cell r="O44">
            <v>111124.840184588</v>
          </cell>
          <cell r="P44">
            <v>182501.66266222479</v>
          </cell>
          <cell r="Q44">
            <v>92901.504746502731</v>
          </cell>
          <cell r="R44">
            <v>92901.504746564053</v>
          </cell>
          <cell r="S44">
            <v>142565.77075062369</v>
          </cell>
          <cell r="T44">
            <v>68222.224819607058</v>
          </cell>
          <cell r="U44">
            <v>53969.095787348997</v>
          </cell>
          <cell r="V44">
            <v>9713.0544804518595</v>
          </cell>
          <cell r="W44">
            <v>12001.817264998201</v>
          </cell>
          <cell r="X44">
            <v>9206.0754153580801</v>
          </cell>
          <cell r="Y44">
            <v>3032.4430605717898</v>
          </cell>
          <cell r="Z44">
            <v>10074.0515174887</v>
          </cell>
          <cell r="AA44">
            <v>6287.9197020411102</v>
          </cell>
          <cell r="AB44">
            <v>3636.99199903626</v>
          </cell>
          <cell r="AC44">
            <v>14253.129032258064</v>
          </cell>
          <cell r="AD44">
            <v>64081.348043318409</v>
          </cell>
          <cell r="AE44">
            <v>45168.717564383733</v>
          </cell>
          <cell r="AF44">
            <v>45168.717564383733</v>
          </cell>
          <cell r="AG44">
            <v>0</v>
          </cell>
          <cell r="AH44" t="str">
            <v/>
          </cell>
          <cell r="AI44">
            <v>16054.983245161291</v>
          </cell>
          <cell r="AJ44">
            <v>13139.783154838709</v>
          </cell>
          <cell r="AK44">
            <v>5147.851712903228</v>
          </cell>
          <cell r="AL44">
            <v>7991.9314419354814</v>
          </cell>
          <cell r="AM44">
            <v>2915.2000903225817</v>
          </cell>
          <cell r="AN44">
            <v>9959.5243935483886</v>
          </cell>
          <cell r="AO44">
            <v>9853.6372354838732</v>
          </cell>
          <cell r="AP44">
            <v>7473.4048516129033</v>
          </cell>
          <cell r="AQ44">
            <v>116.52766451612905</v>
          </cell>
          <cell r="AR44">
            <v>2263.704719354841</v>
          </cell>
          <cell r="AS44">
            <v>105.88715806451609</v>
          </cell>
          <cell r="AT44">
            <v>3.0821935483870964</v>
          </cell>
          <cell r="AU44">
            <v>701676.29115333408</v>
          </cell>
          <cell r="AV44">
            <v>227654.84390833255</v>
          </cell>
        </row>
        <row r="45">
          <cell r="A45">
            <v>38960</v>
          </cell>
          <cell r="B45">
            <v>137322.5041071345</v>
          </cell>
          <cell r="C45">
            <v>98825.407332940958</v>
          </cell>
          <cell r="D45">
            <v>48157.636838837032</v>
          </cell>
          <cell r="E45">
            <v>48157.636838837032</v>
          </cell>
          <cell r="F45">
            <v>0</v>
          </cell>
          <cell r="G45">
            <v>50667.770494103926</v>
          </cell>
          <cell r="H45">
            <v>44639.447913458767</v>
          </cell>
          <cell r="I45">
            <v>39642.369319704347</v>
          </cell>
          <cell r="J45">
            <v>4997.0785937544233</v>
          </cell>
          <cell r="K45">
            <v>4997.0785937544233</v>
          </cell>
          <cell r="L45">
            <v>0</v>
          </cell>
          <cell r="M45">
            <v>6028.322580645161</v>
          </cell>
          <cell r="N45">
            <v>38497.096774193553</v>
          </cell>
          <cell r="O45">
            <v>113213.4989044173</v>
          </cell>
          <cell r="P45">
            <v>185886.47752731681</v>
          </cell>
          <cell r="Q45">
            <v>94322.591616663747</v>
          </cell>
          <cell r="R45">
            <v>94322.591616658668</v>
          </cell>
          <cell r="S45">
            <v>144999.48661200871</v>
          </cell>
          <cell r="T45">
            <v>69610.250463730728</v>
          </cell>
          <cell r="U45">
            <v>55611.605302440403</v>
          </cell>
          <cell r="V45">
            <v>10036.3636418156</v>
          </cell>
          <cell r="W45">
            <v>12396.293644286499</v>
          </cell>
          <cell r="X45">
            <v>9378.0724900307705</v>
          </cell>
          <cell r="Y45">
            <v>3146.0975316172298</v>
          </cell>
          <cell r="Z45">
            <v>10673.6438723139</v>
          </cell>
          <cell r="AA45">
            <v>6359.8507810930796</v>
          </cell>
          <cell r="AB45">
            <v>3631.8502023031401</v>
          </cell>
          <cell r="AC45">
            <v>13998.645161290322</v>
          </cell>
          <cell r="AD45">
            <v>67134.518296838622</v>
          </cell>
          <cell r="AE45">
            <v>46164.954777821637</v>
          </cell>
          <cell r="AF45">
            <v>46164.954777821637</v>
          </cell>
          <cell r="AG45">
            <v>0</v>
          </cell>
          <cell r="AH45" t="str">
            <v/>
          </cell>
          <cell r="AI45">
            <v>16027.408383870972</v>
          </cell>
          <cell r="AJ45">
            <v>14014.111032258066</v>
          </cell>
          <cell r="AK45">
            <v>5617.4969774193523</v>
          </cell>
          <cell r="AL45">
            <v>8396.6140548387139</v>
          </cell>
          <cell r="AM45">
            <v>2013.2973516129059</v>
          </cell>
          <cell r="AN45">
            <v>10328.230774193547</v>
          </cell>
          <cell r="AO45">
            <v>10225.057345161289</v>
          </cell>
          <cell r="AP45">
            <v>7758.6476612903225</v>
          </cell>
          <cell r="AQ45">
            <v>113.31750322580646</v>
          </cell>
          <cell r="AR45">
            <v>2353.0921806451602</v>
          </cell>
          <cell r="AS45">
            <v>103.17342903225806</v>
          </cell>
          <cell r="AT45">
            <v>3.0783870967741938</v>
          </cell>
          <cell r="AU45">
            <v>718296.14885333413</v>
          </cell>
          <cell r="AV45">
            <v>233335.2259714278</v>
          </cell>
        </row>
        <row r="46">
          <cell r="A46">
            <v>38990</v>
          </cell>
          <cell r="B46">
            <v>139868.71184447565</v>
          </cell>
          <cell r="C46">
            <v>100114.41184447565</v>
          </cell>
          <cell r="D46">
            <v>48272.928498201203</v>
          </cell>
          <cell r="E46">
            <v>48272.928498201203</v>
          </cell>
          <cell r="F46">
            <v>0</v>
          </cell>
          <cell r="G46">
            <v>51841.483346274443</v>
          </cell>
          <cell r="H46">
            <v>45805.083346274441</v>
          </cell>
          <cell r="I46">
            <v>41086.508341669803</v>
          </cell>
          <cell r="J46">
            <v>4718.5750046046351</v>
          </cell>
          <cell r="K46">
            <v>4718.5750046046351</v>
          </cell>
          <cell r="L46">
            <v>0</v>
          </cell>
          <cell r="M46">
            <v>6036.4</v>
          </cell>
          <cell r="N46">
            <v>39754.300000000003</v>
          </cell>
          <cell r="O46">
            <v>114854.3204170964</v>
          </cell>
          <cell r="P46">
            <v>189441.54153598141</v>
          </cell>
          <cell r="Q46">
            <v>95390.511766726893</v>
          </cell>
          <cell r="R46">
            <v>95390.511766721203</v>
          </cell>
          <cell r="S46">
            <v>147215.57894873759</v>
          </cell>
          <cell r="T46">
            <v>71238.581398611161</v>
          </cell>
          <cell r="U46">
            <v>57185.814731944498</v>
          </cell>
          <cell r="V46">
            <v>10324.9809664807</v>
          </cell>
          <cell r="W46">
            <v>12717.6827136758</v>
          </cell>
          <cell r="X46">
            <v>9458.1696111118108</v>
          </cell>
          <cell r="Y46">
            <v>3272.9911829503999</v>
          </cell>
          <cell r="Z46">
            <v>11150.717791757899</v>
          </cell>
          <cell r="AA46">
            <v>6603.3935378909</v>
          </cell>
          <cell r="AB46">
            <v>3661.5936869867201</v>
          </cell>
          <cell r="AC46">
            <v>14052.766666666666</v>
          </cell>
          <cell r="AD46">
            <v>69872.467578114272</v>
          </cell>
          <cell r="AE46">
            <v>47117.583268519993</v>
          </cell>
          <cell r="AF46">
            <v>47117.583268519993</v>
          </cell>
          <cell r="AG46">
            <v>0</v>
          </cell>
          <cell r="AH46" t="str">
            <v/>
          </cell>
          <cell r="AI46">
            <v>16515.579099999995</v>
          </cell>
          <cell r="AJ46">
            <v>14671.839863333336</v>
          </cell>
          <cell r="AK46">
            <v>5890.8828900000017</v>
          </cell>
          <cell r="AL46">
            <v>8780.9569733333337</v>
          </cell>
          <cell r="AM46">
            <v>1843.7392366666591</v>
          </cell>
          <cell r="AN46">
            <v>10739.319746666666</v>
          </cell>
          <cell r="AO46">
            <v>10637.135726666666</v>
          </cell>
          <cell r="AP46">
            <v>8045.1003700000001</v>
          </cell>
          <cell r="AQ46">
            <v>117.06161999999998</v>
          </cell>
          <cell r="AR46">
            <v>2474.9737366666654</v>
          </cell>
          <cell r="AS46">
            <v>102.18401999999998</v>
          </cell>
          <cell r="AT46">
            <v>3.0996200000000007</v>
          </cell>
          <cell r="AU46">
            <v>735229.87316333409</v>
          </cell>
          <cell r="AV46">
            <v>237200.00295627656</v>
          </cell>
        </row>
        <row r="47">
          <cell r="A47">
            <v>39021</v>
          </cell>
          <cell r="B47">
            <v>143020.15838297689</v>
          </cell>
          <cell r="C47">
            <v>102169.7712862027</v>
          </cell>
          <cell r="D47">
            <v>49389.109396497239</v>
          </cell>
          <cell r="E47">
            <v>49389.109396497239</v>
          </cell>
          <cell r="F47">
            <v>0</v>
          </cell>
          <cell r="G47">
            <v>52780.661889705458</v>
          </cell>
          <cell r="H47">
            <v>46675.048986479647</v>
          </cell>
          <cell r="I47">
            <v>42188.891844471007</v>
          </cell>
          <cell r="J47">
            <v>4486.1571420086393</v>
          </cell>
          <cell r="K47">
            <v>4486.1571420086393</v>
          </cell>
          <cell r="L47">
            <v>0</v>
          </cell>
          <cell r="M47">
            <v>6105.6129032258068</v>
          </cell>
          <cell r="N47">
            <v>40850.387096774197</v>
          </cell>
          <cell r="O47">
            <v>116996.75815592951</v>
          </cell>
          <cell r="P47">
            <v>193941.79168465879</v>
          </cell>
          <cell r="Q47">
            <v>97386.33490599347</v>
          </cell>
          <cell r="R47">
            <v>97386.33490603359</v>
          </cell>
          <cell r="S47">
            <v>150216.86966131351</v>
          </cell>
          <cell r="T47">
            <v>72831.381103378619</v>
          </cell>
          <cell r="U47">
            <v>58903.929490475399</v>
          </cell>
          <cell r="V47">
            <v>10725.356744889899</v>
          </cell>
          <cell r="W47">
            <v>12977.0164468476</v>
          </cell>
          <cell r="X47">
            <v>9662.7381638718507</v>
          </cell>
          <cell r="Y47">
            <v>3380.4668774198099</v>
          </cell>
          <cell r="Z47">
            <v>11730.6097700095</v>
          </cell>
          <cell r="AA47">
            <v>6711.74294171767</v>
          </cell>
          <cell r="AB47">
            <v>3670.1543164648201</v>
          </cell>
          <cell r="AC47">
            <v>13927.451612903225</v>
          </cell>
          <cell r="AD47">
            <v>71205.159486274686</v>
          </cell>
          <cell r="AE47">
            <v>47997.225509536358</v>
          </cell>
          <cell r="AF47">
            <v>47997.225509536358</v>
          </cell>
          <cell r="AG47">
            <v>0</v>
          </cell>
          <cell r="AH47" t="str">
            <v/>
          </cell>
          <cell r="AI47">
            <v>16943.171225806458</v>
          </cell>
          <cell r="AJ47">
            <v>15095.47219032258</v>
          </cell>
          <cell r="AK47">
            <v>6088.6374483870968</v>
          </cell>
          <cell r="AL47">
            <v>9006.8347419354832</v>
          </cell>
          <cell r="AM47">
            <v>1847.6990354838781</v>
          </cell>
          <cell r="AN47">
            <v>11078.357645161286</v>
          </cell>
          <cell r="AO47">
            <v>10979.306377419351</v>
          </cell>
          <cell r="AP47">
            <v>8298.7671258064529</v>
          </cell>
          <cell r="AQ47">
            <v>121.83317096774192</v>
          </cell>
          <cell r="AR47">
            <v>2558.7060806451559</v>
          </cell>
          <cell r="AS47">
            <v>99.051267741935476</v>
          </cell>
          <cell r="AT47">
            <v>3.0984612903225801</v>
          </cell>
          <cell r="AU47">
            <v>747687.57856666751</v>
          </cell>
          <cell r="AV47">
            <v>241309.31727368003</v>
          </cell>
        </row>
        <row r="48">
          <cell r="A48">
            <v>39051</v>
          </cell>
          <cell r="B48">
            <v>147265.65418477898</v>
          </cell>
          <cell r="C48">
            <v>104172.02085144565</v>
          </cell>
          <cell r="D48">
            <v>50343.386815577338</v>
          </cell>
          <cell r="E48">
            <v>50343.386815577338</v>
          </cell>
          <cell r="F48">
            <v>0</v>
          </cell>
          <cell r="G48">
            <v>53828.634035868308</v>
          </cell>
          <cell r="H48">
            <v>47554.53403586831</v>
          </cell>
          <cell r="I48">
            <v>43236.122018010043</v>
          </cell>
          <cell r="J48">
            <v>4318.4120178582689</v>
          </cell>
          <cell r="K48">
            <v>4318.4120178582689</v>
          </cell>
          <cell r="L48">
            <v>0</v>
          </cell>
          <cell r="M48">
            <v>6274.1</v>
          </cell>
          <cell r="N48">
            <v>43093.633333333331</v>
          </cell>
          <cell r="O48">
            <v>120760.61509740091</v>
          </cell>
          <cell r="P48">
            <v>199331.52991646939</v>
          </cell>
          <cell r="Q48">
            <v>99257.617156043299</v>
          </cell>
          <cell r="R48">
            <v>99257.61715606178</v>
          </cell>
          <cell r="S48">
            <v>153146.21239055149</v>
          </cell>
          <cell r="T48">
            <v>74429.345552432729</v>
          </cell>
          <cell r="U48">
            <v>60557.512219099401</v>
          </cell>
          <cell r="V48">
            <v>11135.717306899</v>
          </cell>
          <cell r="W48">
            <v>13275.4965187423</v>
          </cell>
          <cell r="X48">
            <v>9820.6761532786295</v>
          </cell>
          <cell r="Y48">
            <v>3477.5182084132398</v>
          </cell>
          <cell r="Z48">
            <v>12355.374194636201</v>
          </cell>
          <cell r="AA48">
            <v>6909.7649992411498</v>
          </cell>
          <cell r="AB48">
            <v>3588.5179409797001</v>
          </cell>
          <cell r="AC48">
            <v>13871.833333333334</v>
          </cell>
          <cell r="AD48">
            <v>73140.087008835384</v>
          </cell>
          <cell r="AE48">
            <v>48914.230340484442</v>
          </cell>
          <cell r="AF48">
            <v>48914.230340484442</v>
          </cell>
          <cell r="AG48">
            <v>0</v>
          </cell>
          <cell r="AH48" t="str">
            <v/>
          </cell>
          <cell r="AI48">
            <v>17100.740119999991</v>
          </cell>
          <cell r="AJ48">
            <v>15222.334023333338</v>
          </cell>
          <cell r="AK48">
            <v>5974.7613200000005</v>
          </cell>
          <cell r="AL48">
            <v>9247.5727033333387</v>
          </cell>
          <cell r="AM48">
            <v>1878.406096666653</v>
          </cell>
          <cell r="AN48">
            <v>11282.698263333334</v>
          </cell>
          <cell r="AO48">
            <v>11187.757586666667</v>
          </cell>
          <cell r="AP48">
            <v>8443.9554466666686</v>
          </cell>
          <cell r="AQ48">
            <v>123.85837666666664</v>
          </cell>
          <cell r="AR48">
            <v>2619.9437633333314</v>
          </cell>
          <cell r="AS48">
            <v>94.940676666666647</v>
          </cell>
          <cell r="AT48">
            <v>3.075829999999999</v>
          </cell>
          <cell r="AU48">
            <v>757847.78645666747</v>
          </cell>
          <cell r="AV48">
            <v>246388.05995671664</v>
          </cell>
        </row>
        <row r="49">
          <cell r="A49">
            <v>39082</v>
          </cell>
          <cell r="B49">
            <v>148123.40846506535</v>
          </cell>
          <cell r="C49">
            <v>105020.98911022666</v>
          </cell>
          <cell r="D49">
            <v>50723.665648684408</v>
          </cell>
          <cell r="E49">
            <v>50723.665648684408</v>
          </cell>
          <cell r="F49">
            <v>0</v>
          </cell>
          <cell r="G49">
            <v>54297.323461542248</v>
          </cell>
          <cell r="H49">
            <v>47990.968622832574</v>
          </cell>
          <cell r="I49">
            <v>43985.947031967386</v>
          </cell>
          <cell r="J49">
            <v>4005.0215908651903</v>
          </cell>
          <cell r="K49">
            <v>4005.0215908651903</v>
          </cell>
          <cell r="L49">
            <v>0</v>
          </cell>
          <cell r="M49">
            <v>6306.3548387096771</v>
          </cell>
          <cell r="N49">
            <v>43102.419354838712</v>
          </cell>
          <cell r="O49">
            <v>119481.9587771916</v>
          </cell>
          <cell r="P49">
            <v>199971.44854868809</v>
          </cell>
          <cell r="Q49">
            <v>100389.3937432048</v>
          </cell>
          <cell r="R49">
            <v>100389.39374324257</v>
          </cell>
          <cell r="S49">
            <v>154776.29788153569</v>
          </cell>
          <cell r="T49">
            <v>75716.976335224113</v>
          </cell>
          <cell r="U49">
            <v>62063.556980385401</v>
          </cell>
          <cell r="V49">
            <v>11342.603471575199</v>
          </cell>
          <cell r="W49">
            <v>13608.4500875597</v>
          </cell>
          <cell r="X49">
            <v>9829.0555170558291</v>
          </cell>
          <cell r="Y49">
            <v>3596.5635804927301</v>
          </cell>
          <cell r="Z49">
            <v>12876.398039759801</v>
          </cell>
          <cell r="AA49">
            <v>7179.72678643583</v>
          </cell>
          <cell r="AB49">
            <v>3556.85191899151</v>
          </cell>
          <cell r="AC49">
            <v>13653.41935483871</v>
          </cell>
          <cell r="AD49">
            <v>74766.581112084983</v>
          </cell>
          <cell r="AE49">
            <v>49665.728094558173</v>
          </cell>
          <cell r="AF49">
            <v>49665.728094558173</v>
          </cell>
          <cell r="AG49">
            <v>0</v>
          </cell>
          <cell r="AH49" t="str">
            <v/>
          </cell>
          <cell r="AI49">
            <v>16911.976054838709</v>
          </cell>
          <cell r="AJ49">
            <v>15049.877058064509</v>
          </cell>
          <cell r="AK49">
            <v>5713.4749709677435</v>
          </cell>
          <cell r="AL49">
            <v>9336.4020870967652</v>
          </cell>
          <cell r="AM49">
            <v>1862.0989967742007</v>
          </cell>
          <cell r="AN49">
            <v>11328.860799999999</v>
          </cell>
          <cell r="AO49">
            <v>11237.651641935483</v>
          </cell>
          <cell r="AP49">
            <v>8548.4975516129034</v>
          </cell>
          <cell r="AQ49">
            <v>120.92627419354837</v>
          </cell>
          <cell r="AR49">
            <v>2568.227816129031</v>
          </cell>
          <cell r="AS49">
            <v>91.209158064516117</v>
          </cell>
          <cell r="AT49">
            <v>3.0601193548387093</v>
          </cell>
          <cell r="AU49">
            <v>770623.53652666742</v>
          </cell>
          <cell r="AV49">
            <v>251827.93452423523</v>
          </cell>
        </row>
        <row r="50">
          <cell r="A50">
            <v>39113</v>
          </cell>
          <cell r="B50">
            <v>150065.81823317934</v>
          </cell>
          <cell r="C50">
            <v>106182.91500737288</v>
          </cell>
          <cell r="D50">
            <v>51137.282056423239</v>
          </cell>
          <cell r="E50">
            <v>51137.282056423239</v>
          </cell>
          <cell r="F50">
            <v>0</v>
          </cell>
          <cell r="G50">
            <v>55045.63295094965</v>
          </cell>
          <cell r="H50">
            <v>48841.69746707868</v>
          </cell>
          <cell r="I50">
            <v>45180.696572773457</v>
          </cell>
          <cell r="J50">
            <v>3661.0008943052276</v>
          </cell>
          <cell r="K50">
            <v>3661.0008943052276</v>
          </cell>
          <cell r="L50">
            <v>0</v>
          </cell>
          <cell r="M50">
            <v>6203.9354838709678</v>
          </cell>
          <cell r="N50">
            <v>43882.903225806447</v>
          </cell>
          <cell r="O50">
            <v>122148.14394553679</v>
          </cell>
          <cell r="P50">
            <v>202708.9357903733</v>
          </cell>
          <cell r="Q50">
            <v>101620.9695586037</v>
          </cell>
          <cell r="R50">
            <v>101620.96955854728</v>
          </cell>
          <cell r="S50">
            <v>156457.91675614211</v>
          </cell>
          <cell r="T50">
            <v>76224.281074218234</v>
          </cell>
          <cell r="U50">
            <v>63417.6036548634</v>
          </cell>
          <cell r="V50">
            <v>11456.762391705901</v>
          </cell>
          <cell r="W50">
            <v>13983.03465938</v>
          </cell>
          <cell r="X50">
            <v>10037.906884365701</v>
          </cell>
          <cell r="Y50">
            <v>3729.4567185638498</v>
          </cell>
          <cell r="Z50">
            <v>13314.785045353099</v>
          </cell>
          <cell r="AA50">
            <v>7442.0351422154299</v>
          </cell>
          <cell r="AB50">
            <v>3520.20337223659</v>
          </cell>
          <cell r="AC50">
            <v>12806.677419354839</v>
          </cell>
          <cell r="AD50">
            <v>75350.937084999037</v>
          </cell>
          <cell r="AE50">
            <v>54991.487829243852</v>
          </cell>
          <cell r="AF50">
            <v>50483.687502124041</v>
          </cell>
          <cell r="AG50">
            <v>4507.8003271198131</v>
          </cell>
          <cell r="AH50">
            <v>20260.771103071147</v>
          </cell>
          <cell r="AI50">
            <v>17241.912441935488</v>
          </cell>
          <cell r="AJ50">
            <v>15363.831341935484</v>
          </cell>
          <cell r="AK50">
            <v>5614.0617741935475</v>
          </cell>
          <cell r="AL50">
            <v>9749.769567741936</v>
          </cell>
          <cell r="AM50">
            <v>1878.0811000000049</v>
          </cell>
          <cell r="AN50">
            <v>11657.530803225805</v>
          </cell>
          <cell r="AO50">
            <v>11570.565609677418</v>
          </cell>
          <cell r="AP50">
            <v>9146.0670354838712</v>
          </cell>
          <cell r="AQ50">
            <v>136.20782580645155</v>
          </cell>
          <cell r="AR50">
            <v>2288.2907483870954</v>
          </cell>
          <cell r="AS50">
            <v>86.965193548387106</v>
          </cell>
          <cell r="AT50">
            <v>3.0849225806451619</v>
          </cell>
          <cell r="AU50">
            <v>780838.34184333403</v>
          </cell>
          <cell r="AV50">
            <v>253114.40447235931</v>
          </cell>
        </row>
        <row r="51">
          <cell r="A51">
            <v>39141</v>
          </cell>
          <cell r="B51">
            <v>153380.96527170797</v>
          </cell>
          <cell r="C51">
            <v>109159.35812885084</v>
          </cell>
          <cell r="D51">
            <v>53157.608062914253</v>
          </cell>
          <cell r="E51">
            <v>53157.608062914253</v>
          </cell>
          <cell r="F51">
            <v>0</v>
          </cell>
          <cell r="G51">
            <v>56001.750065936591</v>
          </cell>
          <cell r="H51">
            <v>49652.571494508018</v>
          </cell>
          <cell r="I51">
            <v>46102.756747603045</v>
          </cell>
          <cell r="J51">
            <v>3549.8147469049773</v>
          </cell>
          <cell r="K51">
            <v>3549.8147469049773</v>
          </cell>
          <cell r="L51">
            <v>0</v>
          </cell>
          <cell r="M51">
            <v>6349.1785714285716</v>
          </cell>
          <cell r="N51">
            <v>44221.607142857138</v>
          </cell>
          <cell r="O51">
            <v>124635.5739245499</v>
          </cell>
          <cell r="P51">
            <v>207858.19744076981</v>
          </cell>
          <cell r="Q51">
            <v>105013.61067992231</v>
          </cell>
          <cell r="R51">
            <v>105013.61067992389</v>
          </cell>
          <cell r="S51">
            <v>160938.12230956921</v>
          </cell>
          <cell r="T51">
            <v>77885.803443703364</v>
          </cell>
          <cell r="U51">
            <v>65121.910586560502</v>
          </cell>
          <cell r="V51">
            <v>11339.1041455829</v>
          </cell>
          <cell r="W51">
            <v>14273.855349506101</v>
          </cell>
          <cell r="X51">
            <v>10231.564340299199</v>
          </cell>
          <cell r="Y51">
            <v>3839.7984559604201</v>
          </cell>
          <cell r="Z51">
            <v>14046.179299342</v>
          </cell>
          <cell r="AA51">
            <v>7782.81200951147</v>
          </cell>
          <cell r="AB51">
            <v>3530.08655131673</v>
          </cell>
          <cell r="AC51">
            <v>12763.892857142857</v>
          </cell>
          <cell r="AD51">
            <v>76631.827030558343</v>
          </cell>
          <cell r="AE51">
            <v>56567.602211828947</v>
          </cell>
          <cell r="AF51">
            <v>51856.002617009639</v>
          </cell>
          <cell r="AG51">
            <v>4711.5995948193085</v>
          </cell>
          <cell r="AH51">
            <v>20414.937418453028</v>
          </cell>
          <cell r="AI51">
            <v>17719.569560714284</v>
          </cell>
          <cell r="AJ51">
            <v>15878.271403571429</v>
          </cell>
          <cell r="AK51">
            <v>5770.6545178571441</v>
          </cell>
          <cell r="AL51">
            <v>10107.616885714284</v>
          </cell>
          <cell r="AM51">
            <v>1841.2981571428554</v>
          </cell>
          <cell r="AN51">
            <v>12120.222607142856</v>
          </cell>
          <cell r="AO51">
            <v>12037.116553571428</v>
          </cell>
          <cell r="AP51">
            <v>9584.6063749999976</v>
          </cell>
          <cell r="AQ51">
            <v>181.17123571428573</v>
          </cell>
          <cell r="AR51">
            <v>2271.338942857145</v>
          </cell>
          <cell r="AS51">
            <v>83.106053571428589</v>
          </cell>
          <cell r="AT51">
            <v>3.1026321428571433</v>
          </cell>
          <cell r="AU51">
            <v>795309.63226000068</v>
          </cell>
          <cell r="AV51">
            <v>256333.84676006681</v>
          </cell>
        </row>
        <row r="52">
          <cell r="A52">
            <v>39172</v>
          </cell>
          <cell r="B52">
            <v>156260.52040737661</v>
          </cell>
          <cell r="C52">
            <v>111597.42363318306</v>
          </cell>
          <cell r="D52">
            <v>54617.151099183728</v>
          </cell>
          <cell r="E52">
            <v>54617.151099183728</v>
          </cell>
          <cell r="F52">
            <v>0</v>
          </cell>
          <cell r="G52">
            <v>56980.272533999327</v>
          </cell>
          <cell r="H52">
            <v>50667.49834045094</v>
          </cell>
          <cell r="I52">
            <v>47165.820717874027</v>
          </cell>
          <cell r="J52">
            <v>3501.6776225769113</v>
          </cell>
          <cell r="K52">
            <v>3501.6776225769113</v>
          </cell>
          <cell r="L52">
            <v>0</v>
          </cell>
          <cell r="M52">
            <v>6312.7741935483873</v>
          </cell>
          <cell r="N52">
            <v>44663.096774193553</v>
          </cell>
          <cell r="O52">
            <v>127574.4283206205</v>
          </cell>
          <cell r="P52">
            <v>213494.7352953236</v>
          </cell>
          <cell r="Q52">
            <v>107996.80716344759</v>
          </cell>
          <cell r="R52">
            <v>107996.80716337744</v>
          </cell>
          <cell r="S52">
            <v>164998.08215891759</v>
          </cell>
          <cell r="T52">
            <v>79700.106164421348</v>
          </cell>
          <cell r="U52">
            <v>66866.815841840697</v>
          </cell>
          <cell r="V52">
            <v>11567.788482688</v>
          </cell>
          <cell r="W52">
            <v>14515.1408169151</v>
          </cell>
          <cell r="X52">
            <v>10484.643100978799</v>
          </cell>
          <cell r="Y52">
            <v>4004.1534615466098</v>
          </cell>
          <cell r="Z52">
            <v>14661.796555671601</v>
          </cell>
          <cell r="AA52">
            <v>7931.2287655193004</v>
          </cell>
          <cell r="AB52">
            <v>3797.9884627987199</v>
          </cell>
          <cell r="AC52">
            <v>12833.290322580646</v>
          </cell>
          <cell r="AD52">
            <v>78746.744139384507</v>
          </cell>
          <cell r="AE52">
            <v>58354.130297925833</v>
          </cell>
          <cell r="AF52">
            <v>53379.656064193703</v>
          </cell>
          <cell r="AG52">
            <v>4974.4742337321259</v>
          </cell>
          <cell r="AH52">
            <v>20411.854661113324</v>
          </cell>
          <cell r="AI52">
            <v>17646.611548387096</v>
          </cell>
          <cell r="AJ52">
            <v>15916.131470967743</v>
          </cell>
          <cell r="AK52">
            <v>5676.0327258064526</v>
          </cell>
          <cell r="AL52">
            <v>10240.098745161289</v>
          </cell>
          <cell r="AM52">
            <v>1730.4800774193536</v>
          </cell>
          <cell r="AN52">
            <v>12419.759277419356</v>
          </cell>
          <cell r="AO52">
            <v>12339.146025806453</v>
          </cell>
          <cell r="AP52">
            <v>9903.6407870967741</v>
          </cell>
          <cell r="AQ52">
            <v>167.02908387096772</v>
          </cell>
          <cell r="AR52">
            <v>2268.4761548387105</v>
          </cell>
          <cell r="AS52">
            <v>80.613251612903198</v>
          </cell>
          <cell r="AT52">
            <v>3.100509677419355</v>
          </cell>
          <cell r="AU52">
            <v>809366.29708333407</v>
          </cell>
          <cell r="AV52">
            <v>261042.98366744441</v>
          </cell>
        </row>
        <row r="53">
          <cell r="A53">
            <v>39202</v>
          </cell>
          <cell r="B53">
            <v>158184.83362067392</v>
          </cell>
          <cell r="C53">
            <v>114526.70028734057</v>
          </cell>
          <cell r="D53">
            <v>56394.89173588503</v>
          </cell>
          <cell r="E53">
            <v>56394.89173588503</v>
          </cell>
          <cell r="F53">
            <v>0</v>
          </cell>
          <cell r="G53">
            <v>58131.808551455542</v>
          </cell>
          <cell r="H53">
            <v>51636.175218122211</v>
          </cell>
          <cell r="I53">
            <v>48298.16447829445</v>
          </cell>
          <cell r="J53">
            <v>3338.0107398277582</v>
          </cell>
          <cell r="K53">
            <v>3338.0107398277582</v>
          </cell>
          <cell r="L53">
            <v>0</v>
          </cell>
          <cell r="M53">
            <v>6495.6333333333332</v>
          </cell>
          <cell r="N53">
            <v>43658.133333333331</v>
          </cell>
          <cell r="O53">
            <v>131161.2589455808</v>
          </cell>
          <cell r="P53">
            <v>217437.07393722681</v>
          </cell>
          <cell r="Q53">
            <v>111514.95481108761</v>
          </cell>
          <cell r="R53">
            <v>111514.95481100584</v>
          </cell>
          <cell r="S53">
            <v>169700.12274478449</v>
          </cell>
          <cell r="T53">
            <v>80997.958641174904</v>
          </cell>
          <cell r="U53">
            <v>68671.258641174907</v>
          </cell>
          <cell r="V53">
            <v>11802.9848923757</v>
          </cell>
          <cell r="W53">
            <v>14704.727622108099</v>
          </cell>
          <cell r="X53">
            <v>10765.5176871935</v>
          </cell>
          <cell r="Y53">
            <v>4149.7734603024101</v>
          </cell>
          <cell r="Z53">
            <v>15138.042998827599</v>
          </cell>
          <cell r="AA53">
            <v>8262.9032566918395</v>
          </cell>
          <cell r="AB53">
            <v>3858.6822929833802</v>
          </cell>
          <cell r="AC53">
            <v>12326.7</v>
          </cell>
          <cell r="AD53">
            <v>81260.612647083093</v>
          </cell>
          <cell r="AE53">
            <v>60315.094797850761</v>
          </cell>
          <cell r="AF53">
            <v>55120.063075120808</v>
          </cell>
          <cell r="AG53">
            <v>5195.0317227299502</v>
          </cell>
          <cell r="AH53">
            <v>20909.233862320147</v>
          </cell>
          <cell r="AI53">
            <v>17784.187026666666</v>
          </cell>
          <cell r="AJ53">
            <v>16105.303663333334</v>
          </cell>
          <cell r="AK53">
            <v>5674.7017833333339</v>
          </cell>
          <cell r="AL53">
            <v>10430.60188</v>
          </cell>
          <cell r="AM53">
            <v>1678.8833633333325</v>
          </cell>
          <cell r="AN53">
            <v>12738.516820000004</v>
          </cell>
          <cell r="AO53">
            <v>12658.965420000004</v>
          </cell>
          <cell r="AP53">
            <v>10229.304503333331</v>
          </cell>
          <cell r="AQ53">
            <v>163.73769000000001</v>
          </cell>
          <cell r="AR53">
            <v>2265.9232266666731</v>
          </cell>
          <cell r="AS53">
            <v>79.551400000000015</v>
          </cell>
          <cell r="AT53">
            <v>3.0913333333333326</v>
          </cell>
          <cell r="AU53">
            <v>822952.72098000068</v>
          </cell>
          <cell r="AV53">
            <v>266212.87070735416</v>
          </cell>
        </row>
        <row r="54">
          <cell r="A54">
            <v>39233</v>
          </cell>
          <cell r="B54">
            <v>164092.62097817624</v>
          </cell>
          <cell r="C54">
            <v>117919.84678462785</v>
          </cell>
          <cell r="D54">
            <v>58275.140900644423</v>
          </cell>
          <cell r="E54">
            <v>58275.140900644423</v>
          </cell>
          <cell r="F54">
            <v>0</v>
          </cell>
          <cell r="G54">
            <v>59644.705883983435</v>
          </cell>
          <cell r="H54">
            <v>52915.157496886663</v>
          </cell>
          <cell r="I54">
            <v>49687.290175628914</v>
          </cell>
          <cell r="J54">
            <v>3227.8673212577505</v>
          </cell>
          <cell r="K54">
            <v>3227.8673212577505</v>
          </cell>
          <cell r="L54">
            <v>0</v>
          </cell>
          <cell r="M54">
            <v>6729.5483870967746</v>
          </cell>
          <cell r="N54">
            <v>46172.774193548386</v>
          </cell>
          <cell r="O54">
            <v>135412.19762086979</v>
          </cell>
          <cell r="P54">
            <v>223526.85792894219</v>
          </cell>
          <cell r="Q54">
            <v>114324.506590151</v>
          </cell>
          <cell r="R54">
            <v>114324.50659002682</v>
          </cell>
          <cell r="S54">
            <v>174069.2442986051</v>
          </cell>
          <cell r="T54">
            <v>81984.28176547325</v>
          </cell>
          <cell r="U54">
            <v>70642.572088053901</v>
          </cell>
          <cell r="V54">
            <v>12321.176078512901</v>
          </cell>
          <cell r="W54">
            <v>15047.9014670862</v>
          </cell>
          <cell r="X54">
            <v>11103.3613740608</v>
          </cell>
          <cell r="Y54">
            <v>4315.7773864221199</v>
          </cell>
          <cell r="Z54">
            <v>15529.220842926699</v>
          </cell>
          <cell r="AA54">
            <v>8432.7604654085007</v>
          </cell>
          <cell r="AB54">
            <v>3737.34045785032</v>
          </cell>
          <cell r="AC54">
            <v>11341.709677419354</v>
          </cell>
          <cell r="AD54">
            <v>82803.906927614546</v>
          </cell>
          <cell r="AE54">
            <v>61133.331081543976</v>
          </cell>
          <cell r="AF54">
            <v>56049.365689382401</v>
          </cell>
          <cell r="AG54">
            <v>5083.9653921615727</v>
          </cell>
          <cell r="AH54">
            <v>21579.948922136984</v>
          </cell>
          <cell r="AI54">
            <v>18394.034690322584</v>
          </cell>
          <cell r="AJ54">
            <v>16656.462741935484</v>
          </cell>
          <cell r="AK54">
            <v>6045.96654516129</v>
          </cell>
          <cell r="AL54">
            <v>10610.496196774195</v>
          </cell>
          <cell r="AM54">
            <v>1737.5719483870998</v>
          </cell>
          <cell r="AN54">
            <v>12966.249806451617</v>
          </cell>
          <cell r="AO54">
            <v>12890.222345161294</v>
          </cell>
          <cell r="AP54">
            <v>10554.61893548387</v>
          </cell>
          <cell r="AQ54">
            <v>161.70059999999998</v>
          </cell>
          <cell r="AR54">
            <v>2173.9028096774236</v>
          </cell>
          <cell r="AS54">
            <v>76.027461290322591</v>
          </cell>
          <cell r="AT54">
            <v>3.0808677419354846</v>
          </cell>
          <cell r="AU54">
            <v>838661.72567666729</v>
          </cell>
          <cell r="AV54">
            <v>272216.07544561365</v>
          </cell>
        </row>
        <row r="55">
          <cell r="A55">
            <v>39263</v>
          </cell>
          <cell r="B55">
            <v>165910.14317104057</v>
          </cell>
          <cell r="C55">
            <v>120426.1765043739</v>
          </cell>
          <cell r="D55">
            <v>59581.125455401772</v>
          </cell>
          <cell r="E55">
            <v>59581.125455401772</v>
          </cell>
          <cell r="F55">
            <v>0</v>
          </cell>
          <cell r="G55">
            <v>60845.051048972127</v>
          </cell>
          <cell r="H55">
            <v>54081.08438230546</v>
          </cell>
          <cell r="I55">
            <v>50959.207593377076</v>
          </cell>
          <cell r="J55">
            <v>3121.8767889283899</v>
          </cell>
          <cell r="K55">
            <v>3121.8767889283899</v>
          </cell>
          <cell r="L55">
            <v>0</v>
          </cell>
          <cell r="M55">
            <v>6763.9666666666662</v>
          </cell>
          <cell r="N55">
            <v>45483.966666666667</v>
          </cell>
          <cell r="O55">
            <v>135356.2445343736</v>
          </cell>
          <cell r="P55">
            <v>226097.82778844811</v>
          </cell>
          <cell r="Q55">
            <v>116540.3034441788</v>
          </cell>
          <cell r="R55">
            <v>116540.30344418963</v>
          </cell>
          <cell r="S55">
            <v>177442.8094594228</v>
          </cell>
          <cell r="T55">
            <v>83065.658437613471</v>
          </cell>
          <cell r="U55">
            <v>72488.291770946802</v>
          </cell>
          <cell r="V55">
            <v>12390.4257124298</v>
          </cell>
          <cell r="W55">
            <v>15194.487103563</v>
          </cell>
          <cell r="X55">
            <v>11413.5204683148</v>
          </cell>
          <cell r="Y55">
            <v>4470.4340062354604</v>
          </cell>
          <cell r="Z55">
            <v>16436.668999055099</v>
          </cell>
          <cell r="AA55">
            <v>8843.8498875316509</v>
          </cell>
          <cell r="AB55">
            <v>3787.70506673624</v>
          </cell>
          <cell r="AC55">
            <v>10577.366666666667</v>
          </cell>
          <cell r="AD55">
            <v>84858.253345634832</v>
          </cell>
          <cell r="AE55">
            <v>62167.30652111394</v>
          </cell>
          <cell r="AF55">
            <v>56959.177988787851</v>
          </cell>
          <cell r="AG55">
            <v>5208.1285323260863</v>
          </cell>
          <cell r="AH55">
            <v>21865.52382578429</v>
          </cell>
          <cell r="AI55">
            <v>18153.360683333336</v>
          </cell>
          <cell r="AJ55">
            <v>16610.886726666668</v>
          </cell>
          <cell r="AK55">
            <v>5846.2583466666656</v>
          </cell>
          <cell r="AL55">
            <v>10764.628380000002</v>
          </cell>
          <cell r="AM55">
            <v>1542.4739566666685</v>
          </cell>
          <cell r="AN55">
            <v>13100.05733333333</v>
          </cell>
          <cell r="AO55">
            <v>13027.092806666664</v>
          </cell>
          <cell r="AP55">
            <v>10662.397223333335</v>
          </cell>
          <cell r="AQ55">
            <v>169.12450666666669</v>
          </cell>
          <cell r="AR55">
            <v>2195.5710766666621</v>
          </cell>
          <cell r="AS55">
            <v>72.964526666666671</v>
          </cell>
          <cell r="AT55">
            <v>3.0787766666666667</v>
          </cell>
          <cell r="AU55">
            <v>854946.55968000053</v>
          </cell>
          <cell r="AV55">
            <v>277690.34660303406</v>
          </cell>
        </row>
        <row r="56">
          <cell r="A56">
            <v>39294</v>
          </cell>
          <cell r="B56">
            <v>168662.95361772715</v>
          </cell>
          <cell r="C56">
            <v>122998.17942417876</v>
          </cell>
          <cell r="D56">
            <v>61134.560526760877</v>
          </cell>
          <cell r="E56">
            <v>61134.560526760877</v>
          </cell>
          <cell r="F56">
            <v>0</v>
          </cell>
          <cell r="G56">
            <v>61863.618897417888</v>
          </cell>
          <cell r="H56">
            <v>55047.264058708213</v>
          </cell>
          <cell r="I56">
            <v>52074.671361462468</v>
          </cell>
          <cell r="J56">
            <v>2972.5926972457437</v>
          </cell>
          <cell r="K56">
            <v>2972.5926972457437</v>
          </cell>
          <cell r="L56">
            <v>0</v>
          </cell>
          <cell r="M56">
            <v>6816.3548387096771</v>
          </cell>
          <cell r="N56">
            <v>45664.774193548386</v>
          </cell>
          <cell r="O56">
            <v>137932.12360756769</v>
          </cell>
          <cell r="P56">
            <v>228292.58760036589</v>
          </cell>
          <cell r="Q56">
            <v>119343.45307875059</v>
          </cell>
          <cell r="R56">
            <v>119343.45307885681</v>
          </cell>
          <cell r="S56">
            <v>181140.72366263901</v>
          </cell>
          <cell r="T56">
            <v>85702.032568141542</v>
          </cell>
          <cell r="U56">
            <v>75160.548697173799</v>
          </cell>
          <cell r="V56">
            <v>12916.617381249</v>
          </cell>
          <cell r="W56">
            <v>15807.966713526699</v>
          </cell>
          <cell r="X56">
            <v>11807.823165304801</v>
          </cell>
          <cell r="Y56">
            <v>4671.28275677486</v>
          </cell>
          <cell r="Z56">
            <v>17183.564385330101</v>
          </cell>
          <cell r="AA56">
            <v>8933.1439239683896</v>
          </cell>
          <cell r="AB56">
            <v>3834.71884643572</v>
          </cell>
          <cell r="AC56">
            <v>10541.483870967742</v>
          </cell>
          <cell r="AD56">
            <v>86423.94044061414</v>
          </cell>
          <cell r="AE56">
            <v>63671.33934729574</v>
          </cell>
          <cell r="AF56">
            <v>58208.892552095938</v>
          </cell>
          <cell r="AG56">
            <v>5462.4467951998013</v>
          </cell>
          <cell r="AH56">
            <v>23008.044488184652</v>
          </cell>
          <cell r="AI56">
            <v>18678.972706451612</v>
          </cell>
          <cell r="AJ56">
            <v>17015.02458064516</v>
          </cell>
          <cell r="AK56">
            <v>5979.09602903226</v>
          </cell>
          <cell r="AL56">
            <v>11035.9285516129</v>
          </cell>
          <cell r="AM56">
            <v>1663.9481258064516</v>
          </cell>
          <cell r="AN56">
            <v>13713.871580645166</v>
          </cell>
          <cell r="AO56">
            <v>13643.149538709682</v>
          </cell>
          <cell r="AP56">
            <v>11191.874035483872</v>
          </cell>
          <cell r="AQ56">
            <v>162.13300322580645</v>
          </cell>
          <cell r="AR56">
            <v>2289.1425000000036</v>
          </cell>
          <cell r="AS56">
            <v>70.722041935483858</v>
          </cell>
          <cell r="AT56">
            <v>3.11</v>
          </cell>
          <cell r="AU56">
            <v>875909.13067666721</v>
          </cell>
          <cell r="AV56">
            <v>281642.80729153287</v>
          </cell>
        </row>
        <row r="57">
          <cell r="A57">
            <v>39325</v>
          </cell>
          <cell r="B57">
            <v>170904.46896072337</v>
          </cell>
          <cell r="C57">
            <v>123369.82379943306</v>
          </cell>
          <cell r="D57">
            <v>62732.295832841774</v>
          </cell>
          <cell r="E57">
            <v>62732.295832841774</v>
          </cell>
          <cell r="F57">
            <v>0</v>
          </cell>
          <cell r="G57">
            <v>60637.527966591282</v>
          </cell>
          <cell r="H57">
            <v>53722.269902075153</v>
          </cell>
          <cell r="I57">
            <v>51091.30903881714</v>
          </cell>
          <cell r="J57">
            <v>2630.9608632580153</v>
          </cell>
          <cell r="K57">
            <v>2630.9608632580153</v>
          </cell>
          <cell r="L57">
            <v>0</v>
          </cell>
          <cell r="M57">
            <v>6915.2580645161288</v>
          </cell>
          <cell r="N57">
            <v>47534.645161290333</v>
          </cell>
          <cell r="O57">
            <v>139399.8657228396</v>
          </cell>
          <cell r="P57">
            <v>232631.235939445</v>
          </cell>
          <cell r="Q57">
            <v>122276.65635809769</v>
          </cell>
          <cell r="R57">
            <v>122276.65635807798</v>
          </cell>
          <cell r="S57">
            <v>182926.44224306729</v>
          </cell>
          <cell r="T57">
            <v>88106.251214446485</v>
          </cell>
          <cell r="U57">
            <v>77544.896375736804</v>
          </cell>
          <cell r="V57">
            <v>12850.7753572769</v>
          </cell>
          <cell r="W57">
            <v>16337.633058556101</v>
          </cell>
          <cell r="X57">
            <v>12277.0504411449</v>
          </cell>
          <cell r="Y57">
            <v>4904.5673515386397</v>
          </cell>
          <cell r="Z57">
            <v>17963.4369196353</v>
          </cell>
          <cell r="AA57">
            <v>9400.8891059152902</v>
          </cell>
          <cell r="AB57">
            <v>3834.3081286374199</v>
          </cell>
          <cell r="AC57">
            <v>10561.354838709678</v>
          </cell>
          <cell r="AD57">
            <v>88449.021998707583</v>
          </cell>
          <cell r="AE57">
            <v>65143.760573754735</v>
          </cell>
          <cell r="AF57">
            <v>59544.360525236203</v>
          </cell>
          <cell r="AG57">
            <v>5599.4000485185306</v>
          </cell>
          <cell r="AH57">
            <v>23329.584614112551</v>
          </cell>
          <cell r="AI57">
            <v>20225.157141935484</v>
          </cell>
          <cell r="AJ57">
            <v>18793.787529032248</v>
          </cell>
          <cell r="AK57">
            <v>6687.8209451612893</v>
          </cell>
          <cell r="AL57">
            <v>12105.966583870959</v>
          </cell>
          <cell r="AM57">
            <v>1431.369612903236</v>
          </cell>
          <cell r="AN57">
            <v>14575.025951612903</v>
          </cell>
          <cell r="AO57">
            <v>14505.666693548386</v>
          </cell>
          <cell r="AP57">
            <v>11885.801351612901</v>
          </cell>
          <cell r="AQ57">
            <v>174.53886451612908</v>
          </cell>
          <cell r="AR57">
            <v>2445.3264774193558</v>
          </cell>
          <cell r="AS57">
            <v>69.359258064516141</v>
          </cell>
          <cell r="AT57">
            <v>3.1526935483870968</v>
          </cell>
          <cell r="AU57">
            <v>898893.30455666722</v>
          </cell>
          <cell r="AV57">
            <v>285119.14994609507</v>
          </cell>
        </row>
        <row r="58">
          <cell r="A58">
            <v>39355</v>
          </cell>
          <cell r="B58">
            <v>173078.42331292498</v>
          </cell>
          <cell r="C58">
            <v>123757.92331292498</v>
          </cell>
          <cell r="D58">
            <v>63232.704718361543</v>
          </cell>
          <cell r="E58">
            <v>63232.704718361543</v>
          </cell>
          <cell r="F58">
            <v>0</v>
          </cell>
          <cell r="G58">
            <v>60525.218594563441</v>
          </cell>
          <cell r="H58">
            <v>53503.618594563442</v>
          </cell>
          <cell r="I58">
            <v>51039.460787435331</v>
          </cell>
          <cell r="J58">
            <v>2464.1578071281101</v>
          </cell>
          <cell r="K58">
            <v>2464.1578071281101</v>
          </cell>
          <cell r="L58">
            <v>0</v>
          </cell>
          <cell r="M58">
            <v>7021.6</v>
          </cell>
          <cell r="N58">
            <v>49320.5</v>
          </cell>
          <cell r="O58">
            <v>138328.61657538809</v>
          </cell>
          <cell r="P58">
            <v>235192.52486271531</v>
          </cell>
          <cell r="Q58">
            <v>123187.7853122035</v>
          </cell>
          <cell r="R58">
            <v>123187.78531218275</v>
          </cell>
          <cell r="S58">
            <v>183790.1689802153</v>
          </cell>
          <cell r="T58">
            <v>90535.071098554501</v>
          </cell>
          <cell r="U58">
            <v>79934.771098554498</v>
          </cell>
          <cell r="V58">
            <v>12747.0495381409</v>
          </cell>
          <cell r="W58">
            <v>16759.9041645701</v>
          </cell>
          <cell r="X58">
            <v>12767.6284561711</v>
          </cell>
          <cell r="Y58">
            <v>5135.9807830905402</v>
          </cell>
          <cell r="Z58">
            <v>18747.501234509102</v>
          </cell>
          <cell r="AA58">
            <v>9889.9565748435998</v>
          </cell>
          <cell r="AB58">
            <v>3957.9529989798598</v>
          </cell>
          <cell r="AC58">
            <v>10600.3</v>
          </cell>
          <cell r="AD58">
            <v>88233.457242175951</v>
          </cell>
          <cell r="AE58">
            <v>65843.81576475226</v>
          </cell>
          <cell r="AF58">
            <v>59955.080593821207</v>
          </cell>
          <cell r="AG58">
            <v>5888.7351709310524</v>
          </cell>
          <cell r="AH58">
            <v>22593.190636170741</v>
          </cell>
          <cell r="AI58">
            <v>21278.87064666667</v>
          </cell>
          <cell r="AJ58">
            <v>19710.434053333334</v>
          </cell>
          <cell r="AK58">
            <v>6905.3622100000011</v>
          </cell>
          <cell r="AL58">
            <v>12805.071843333333</v>
          </cell>
          <cell r="AM58">
            <v>1568.4365933333356</v>
          </cell>
          <cell r="AN58">
            <v>15268.780313333331</v>
          </cell>
          <cell r="AO58">
            <v>15200.47101333333</v>
          </cell>
          <cell r="AP58">
            <v>12401.305083333333</v>
          </cell>
          <cell r="AQ58">
            <v>178.72166333333331</v>
          </cell>
          <cell r="AR58">
            <v>2620.4442666666641</v>
          </cell>
          <cell r="AS58">
            <v>68.309299999999993</v>
          </cell>
          <cell r="AT58">
            <v>3.147863333333333</v>
          </cell>
          <cell r="AU58">
            <v>922568.06725333387</v>
          </cell>
          <cell r="AV58">
            <v>293077.54802569805</v>
          </cell>
        </row>
        <row r="59">
          <cell r="A59">
            <v>39386</v>
          </cell>
          <cell r="B59">
            <v>173034.10097733617</v>
          </cell>
          <cell r="C59">
            <v>124639.5203321749</v>
          </cell>
          <cell r="D59">
            <v>64712.240545620843</v>
          </cell>
          <cell r="E59">
            <v>64712.240545620843</v>
          </cell>
          <cell r="F59">
            <v>0</v>
          </cell>
          <cell r="G59">
            <v>59927.279786554063</v>
          </cell>
          <cell r="H59">
            <v>52745.150754296003</v>
          </cell>
          <cell r="I59">
            <v>50476.043933313464</v>
          </cell>
          <cell r="J59">
            <v>2269.1068209825366</v>
          </cell>
          <cell r="K59">
            <v>2269.1068209825366</v>
          </cell>
          <cell r="L59">
            <v>0</v>
          </cell>
          <cell r="M59">
            <v>7182.1290322580644</v>
          </cell>
          <cell r="N59">
            <v>48394.580645161288</v>
          </cell>
          <cell r="O59">
            <v>140355.40083364141</v>
          </cell>
          <cell r="P59">
            <v>236872.9800670702</v>
          </cell>
          <cell r="Q59">
            <v>125431.5598452946</v>
          </cell>
          <cell r="R59">
            <v>125431.55984527034</v>
          </cell>
          <cell r="S59">
            <v>185449.29045838979</v>
          </cell>
          <cell r="T59">
            <v>92420.789623979115</v>
          </cell>
          <cell r="U59">
            <v>81870.370269140403</v>
          </cell>
          <cell r="V59">
            <v>12934.7051388091</v>
          </cell>
          <cell r="W59">
            <v>16792.766055439901</v>
          </cell>
          <cell r="X59">
            <v>13227.474872038199</v>
          </cell>
          <cell r="Y59">
            <v>5350.1177551355604</v>
          </cell>
          <cell r="Z59">
            <v>19427.3001283216</v>
          </cell>
          <cell r="AA59">
            <v>10070.5942454057</v>
          </cell>
          <cell r="AB59">
            <v>4080.2070355098299</v>
          </cell>
          <cell r="AC59">
            <v>10550.41935483871</v>
          </cell>
          <cell r="AD59">
            <v>89358.46964850591</v>
          </cell>
          <cell r="AE59">
            <v>66545.35223837354</v>
          </cell>
          <cell r="AF59">
            <v>60719.319299649498</v>
          </cell>
          <cell r="AG59">
            <v>5826.0329387240372</v>
          </cell>
          <cell r="AH59">
            <v>22976.158347366021</v>
          </cell>
          <cell r="AI59">
            <v>22026.130648387094</v>
          </cell>
          <cell r="AJ59">
            <v>20300.244025806453</v>
          </cell>
          <cell r="AK59">
            <v>7086.8879677419363</v>
          </cell>
          <cell r="AL59">
            <v>13213.356058064517</v>
          </cell>
          <cell r="AM59">
            <v>1725.8866225806414</v>
          </cell>
          <cell r="AN59">
            <v>15776.094438709679</v>
          </cell>
          <cell r="AO59">
            <v>15710.737745161292</v>
          </cell>
          <cell r="AP59">
            <v>12859.011612903219</v>
          </cell>
          <cell r="AQ59">
            <v>194.04893870967749</v>
          </cell>
          <cell r="AR59">
            <v>2657.6771935483948</v>
          </cell>
          <cell r="AS59">
            <v>65.356693548387113</v>
          </cell>
          <cell r="AT59">
            <v>3.160883870967742</v>
          </cell>
          <cell r="AU59">
            <v>952060.01560666703</v>
          </cell>
          <cell r="AV59">
            <v>301200.56745874143</v>
          </cell>
        </row>
        <row r="60">
          <cell r="A60">
            <v>39416</v>
          </cell>
          <cell r="B60">
            <v>174718.96433575274</v>
          </cell>
          <cell r="C60">
            <v>125588.39766908606</v>
          </cell>
          <cell r="D60">
            <v>65648.712342253188</v>
          </cell>
          <cell r="E60">
            <v>65648.712342253188</v>
          </cell>
          <cell r="F60">
            <v>0</v>
          </cell>
          <cell r="G60">
            <v>59939.685326832878</v>
          </cell>
          <cell r="H60">
            <v>52802.618660166212</v>
          </cell>
          <cell r="I60">
            <v>50743.625293433834</v>
          </cell>
          <cell r="J60">
            <v>2058.9933667323789</v>
          </cell>
          <cell r="K60">
            <v>2058.9933667323789</v>
          </cell>
          <cell r="L60">
            <v>0</v>
          </cell>
          <cell r="M60">
            <v>7137.0666666666666</v>
          </cell>
          <cell r="N60">
            <v>49130.566666666673</v>
          </cell>
          <cell r="O60">
            <v>142729.09187443549</v>
          </cell>
          <cell r="P60">
            <v>238915.19669260239</v>
          </cell>
          <cell r="Q60">
            <v>127150.2621202173</v>
          </cell>
          <cell r="R60">
            <v>127150.2621202032</v>
          </cell>
          <cell r="S60">
            <v>187221.4048518028</v>
          </cell>
          <cell r="T60">
            <v>95086.196052862477</v>
          </cell>
          <cell r="U60">
            <v>84516.729386195802</v>
          </cell>
          <cell r="V60">
            <v>13588.4323354804</v>
          </cell>
          <cell r="W60">
            <v>17080.889451093099</v>
          </cell>
          <cell r="X60">
            <v>13525.1296640986</v>
          </cell>
          <cell r="Y60">
            <v>5545.3255593011199</v>
          </cell>
          <cell r="Z60">
            <v>20117.157593452499</v>
          </cell>
          <cell r="AA60">
            <v>10623.939695553499</v>
          </cell>
          <cell r="AB60">
            <v>4107.6324331470196</v>
          </cell>
          <cell r="AC60">
            <v>10569.466666666667</v>
          </cell>
          <cell r="AD60">
            <v>90877.917846676195</v>
          </cell>
          <cell r="AE60">
            <v>67455.601554018504</v>
          </cell>
          <cell r="AF60">
            <v>61501.549777950007</v>
          </cell>
          <cell r="AG60">
            <v>5954.0517760684997</v>
          </cell>
          <cell r="AH60">
            <v>23554.558338887306</v>
          </cell>
          <cell r="AI60">
            <v>22478.471123333333</v>
          </cell>
          <cell r="AJ60">
            <v>20706.51166</v>
          </cell>
          <cell r="AK60">
            <v>7200.571023333333</v>
          </cell>
          <cell r="AL60">
            <v>13505.940636666666</v>
          </cell>
          <cell r="AM60">
            <v>1771.9594633333327</v>
          </cell>
          <cell r="AN60">
            <v>15943.646486666668</v>
          </cell>
          <cell r="AO60">
            <v>15881.467433333335</v>
          </cell>
          <cell r="AP60">
            <v>13023.954906666668</v>
          </cell>
          <cell r="AQ60">
            <v>194.2630533333334</v>
          </cell>
          <cell r="AR60">
            <v>2663.2494733333338</v>
          </cell>
          <cell r="AS60">
            <v>62.179053333333329</v>
          </cell>
          <cell r="AT60">
            <v>3.1351699999999991</v>
          </cell>
          <cell r="AU60">
            <v>977828.83961333381</v>
          </cell>
          <cell r="AV60">
            <v>311890.21316653775</v>
          </cell>
        </row>
        <row r="61">
          <cell r="A61">
            <v>39447</v>
          </cell>
          <cell r="B61">
            <v>176393.89864624667</v>
          </cell>
          <cell r="C61">
            <v>128858.09219463378</v>
          </cell>
          <cell r="D61">
            <v>66933.945143621211</v>
          </cell>
          <cell r="E61">
            <v>66933.945143621211</v>
          </cell>
          <cell r="F61">
            <v>0</v>
          </cell>
          <cell r="G61">
            <v>61924.147051012565</v>
          </cell>
          <cell r="H61">
            <v>54728.98576068999</v>
          </cell>
          <cell r="I61">
            <v>52934.237113830248</v>
          </cell>
          <cell r="J61">
            <v>1794.7486468597385</v>
          </cell>
          <cell r="K61">
            <v>1794.7486468597385</v>
          </cell>
          <cell r="L61">
            <v>0</v>
          </cell>
          <cell r="M61">
            <v>7195.1612903225796</v>
          </cell>
          <cell r="N61">
            <v>47535.806451612902</v>
          </cell>
          <cell r="O61">
            <v>141747.33648736961</v>
          </cell>
          <cell r="P61">
            <v>239664.2818124629</v>
          </cell>
          <cell r="Q61">
            <v>128747.06972539421</v>
          </cell>
          <cell r="R61">
            <v>128747.06972534253</v>
          </cell>
          <cell r="S61">
            <v>190503.7262971171</v>
          </cell>
          <cell r="T61">
            <v>97618.20319011627</v>
          </cell>
          <cell r="U61">
            <v>87004.461254632406</v>
          </cell>
          <cell r="V61">
            <v>14006.761369186899</v>
          </cell>
          <cell r="W61">
            <v>17599.180192547999</v>
          </cell>
          <cell r="X61">
            <v>13921.8556116523</v>
          </cell>
          <cell r="Y61">
            <v>5721.9104269742302</v>
          </cell>
          <cell r="Z61">
            <v>20856.4977423655</v>
          </cell>
          <cell r="AA61">
            <v>10669.7316000878</v>
          </cell>
          <cell r="AB61">
            <v>4230.9947570847899</v>
          </cell>
          <cell r="AC61">
            <v>10613.741935483871</v>
          </cell>
          <cell r="AD61">
            <v>92703.574377793455</v>
          </cell>
          <cell r="AE61">
            <v>67805.865154616113</v>
          </cell>
          <cell r="AF61">
            <v>61813.124581721328</v>
          </cell>
          <cell r="AG61">
            <v>5992.7405728947824</v>
          </cell>
          <cell r="AH61">
            <v>24866.960871508603</v>
          </cell>
          <cell r="AI61">
            <v>22906.221712903225</v>
          </cell>
          <cell r="AJ61">
            <v>21024.393577419356</v>
          </cell>
          <cell r="AK61">
            <v>7250.9917258064488</v>
          </cell>
          <cell r="AL61">
            <v>13773.401851612907</v>
          </cell>
          <cell r="AM61">
            <v>1881.8281354838691</v>
          </cell>
          <cell r="AN61">
            <v>16313.500596774198</v>
          </cell>
          <cell r="AO61">
            <v>16244.913167741941</v>
          </cell>
          <cell r="AP61">
            <v>13346.978764516132</v>
          </cell>
          <cell r="AQ61">
            <v>172.63580000000005</v>
          </cell>
          <cell r="AR61">
            <v>2725.2986032258086</v>
          </cell>
          <cell r="AS61">
            <v>68.587429032258072</v>
          </cell>
          <cell r="AT61">
            <v>3.140706451612902</v>
          </cell>
          <cell r="AU61">
            <v>1005425.245256667</v>
          </cell>
          <cell r="AV61">
            <v>320127.0990290523</v>
          </cell>
        </row>
        <row r="62">
          <cell r="A62">
            <v>39478</v>
          </cell>
          <cell r="B62">
            <v>181394.74632632194</v>
          </cell>
          <cell r="C62">
            <v>130474.61729406388</v>
          </cell>
          <cell r="D62">
            <v>67044.687207840398</v>
          </cell>
          <cell r="E62">
            <v>67044.687207840398</v>
          </cell>
          <cell r="F62">
            <v>0</v>
          </cell>
          <cell r="G62">
            <v>63429.930086223481</v>
          </cell>
          <cell r="H62">
            <v>56601.801053965421</v>
          </cell>
          <cell r="I62">
            <v>55132.365007331624</v>
          </cell>
          <cell r="J62">
            <v>1469.436046633788</v>
          </cell>
          <cell r="K62">
            <v>1469.436046633788</v>
          </cell>
          <cell r="L62">
            <v>0</v>
          </cell>
          <cell r="M62">
            <v>6828.1290322580644</v>
          </cell>
          <cell r="N62">
            <v>50920.129032258068</v>
          </cell>
          <cell r="O62">
            <v>149322.57703049309</v>
          </cell>
          <cell r="P62">
            <v>247102.71849353949</v>
          </cell>
          <cell r="Q62">
            <v>129564.8534393468</v>
          </cell>
          <cell r="R62">
            <v>129564.85343931682</v>
          </cell>
          <cell r="S62">
            <v>192748.4349519047</v>
          </cell>
          <cell r="T62">
            <v>100635.29103705</v>
          </cell>
          <cell r="U62">
            <v>89991.484585437094</v>
          </cell>
          <cell r="V62">
            <v>15404.2965496989</v>
          </cell>
          <cell r="W62">
            <v>17710.027806987298</v>
          </cell>
          <cell r="X62">
            <v>14166.7016210615</v>
          </cell>
          <cell r="Y62">
            <v>5884.2216600029496</v>
          </cell>
          <cell r="Z62">
            <v>21516.276997398701</v>
          </cell>
          <cell r="AA62">
            <v>11030.2198989976</v>
          </cell>
          <cell r="AB62">
            <v>4443.7462228676604</v>
          </cell>
          <cell r="AC62">
            <v>10643.806451612903</v>
          </cell>
          <cell r="AD62">
            <v>94112.087274430218</v>
          </cell>
          <cell r="AE62">
            <v>68624.37711264586</v>
          </cell>
          <cell r="AF62">
            <v>62520.166231476433</v>
          </cell>
          <cell r="AG62">
            <v>6104.2108811694306</v>
          </cell>
          <cell r="AH62">
            <v>25379.593573597427</v>
          </cell>
          <cell r="AI62">
            <v>23664.37758387097</v>
          </cell>
          <cell r="AJ62">
            <v>21330.328687096775</v>
          </cell>
          <cell r="AK62">
            <v>7199.0317290322573</v>
          </cell>
          <cell r="AL62">
            <v>14131.296958064519</v>
          </cell>
          <cell r="AM62">
            <v>2334.0488967741949</v>
          </cell>
          <cell r="AN62">
            <v>16892.139909677418</v>
          </cell>
          <cell r="AO62">
            <v>16827.029567741934</v>
          </cell>
          <cell r="AP62">
            <v>13826.579187096777</v>
          </cell>
          <cell r="AQ62">
            <v>202.08891935483874</v>
          </cell>
          <cell r="AR62">
            <v>2798.3614612903189</v>
          </cell>
          <cell r="AS62">
            <v>65.110341935483888</v>
          </cell>
          <cell r="AT62">
            <v>3.1440516129032265</v>
          </cell>
          <cell r="AU62">
            <v>1034782.2492666669</v>
          </cell>
          <cell r="AV62">
            <v>329123.81114225602</v>
          </cell>
        </row>
        <row r="63">
          <cell r="A63">
            <v>39507</v>
          </cell>
          <cell r="B63">
            <v>186331.7436440654</v>
          </cell>
          <cell r="C63">
            <v>134479.70916130679</v>
          </cell>
          <cell r="D63">
            <v>70402.723772734331</v>
          </cell>
          <cell r="E63">
            <v>70402.723772734331</v>
          </cell>
          <cell r="F63">
            <v>0</v>
          </cell>
          <cell r="G63">
            <v>64076.985388572466</v>
          </cell>
          <cell r="H63">
            <v>57306.157802365567</v>
          </cell>
          <cell r="I63">
            <v>56144.422884707346</v>
          </cell>
          <cell r="J63">
            <v>1161.7349176582209</v>
          </cell>
          <cell r="K63">
            <v>1161.7349176582209</v>
          </cell>
          <cell r="L63">
            <v>0</v>
          </cell>
          <cell r="M63">
            <v>6770.8275862068967</v>
          </cell>
          <cell r="N63">
            <v>51852.034482758623</v>
          </cell>
          <cell r="O63">
            <v>149852.33507086881</v>
          </cell>
          <cell r="P63">
            <v>254021.9710328083</v>
          </cell>
          <cell r="Q63">
            <v>134179.0611063611</v>
          </cell>
          <cell r="R63">
            <v>134179.06110641238</v>
          </cell>
          <cell r="S63">
            <v>198177.6182698984</v>
          </cell>
          <cell r="T63">
            <v>103672.04254717463</v>
          </cell>
          <cell r="U63">
            <v>92294.663236829801</v>
          </cell>
          <cell r="V63">
            <v>15203.471904906801</v>
          </cell>
          <cell r="W63">
            <v>18016.190361249901</v>
          </cell>
          <cell r="X63">
            <v>14471.922737701099</v>
          </cell>
          <cell r="Y63">
            <v>6062.9376617737698</v>
          </cell>
          <cell r="Z63">
            <v>22514.9786915861</v>
          </cell>
          <cell r="AA63">
            <v>11499.381552516399</v>
          </cell>
          <cell r="AB63">
            <v>4389.4544434607897</v>
          </cell>
          <cell r="AC63">
            <v>11377.379310344828</v>
          </cell>
          <cell r="AD63">
            <v>94893.041539836471</v>
          </cell>
          <cell r="AE63">
            <v>69970.344516269295</v>
          </cell>
          <cell r="AF63">
            <v>63776.33733367805</v>
          </cell>
          <cell r="AG63">
            <v>6194.0071825912428</v>
          </cell>
          <cell r="AH63">
            <v>25376.456194637831</v>
          </cell>
          <cell r="AI63">
            <v>23953.154965517242</v>
          </cell>
          <cell r="AJ63">
            <v>21615.630103448279</v>
          </cell>
          <cell r="AK63">
            <v>7246.0032172413794</v>
          </cell>
          <cell r="AL63">
            <v>14369.626886206899</v>
          </cell>
          <cell r="AM63">
            <v>2337.5248620689636</v>
          </cell>
          <cell r="AN63">
            <v>17368.394465517245</v>
          </cell>
          <cell r="AO63">
            <v>17305.234465517246</v>
          </cell>
          <cell r="AP63">
            <v>14129.895606896551</v>
          </cell>
          <cell r="AQ63">
            <v>262.66714827586208</v>
          </cell>
          <cell r="AR63">
            <v>2912.6717103448327</v>
          </cell>
          <cell r="AS63">
            <v>63.160000000000004</v>
          </cell>
          <cell r="AT63">
            <v>3.1579999999999999</v>
          </cell>
          <cell r="AU63">
            <v>1060923.1481999999</v>
          </cell>
          <cell r="AV63">
            <v>335947.79867004434</v>
          </cell>
        </row>
        <row r="64">
          <cell r="A64">
            <v>39538</v>
          </cell>
          <cell r="B64">
            <v>189443.56888912088</v>
          </cell>
          <cell r="C64">
            <v>137595.73017944346</v>
          </cell>
          <cell r="D64">
            <v>71937.691846835107</v>
          </cell>
          <cell r="E64">
            <v>71937.691846835107</v>
          </cell>
          <cell r="F64">
            <v>0</v>
          </cell>
          <cell r="G64">
            <v>65658.038332608354</v>
          </cell>
          <cell r="H64">
            <v>58679.81252615674</v>
          </cell>
          <cell r="I64">
            <v>57645.870894725878</v>
          </cell>
          <cell r="J64">
            <v>1033.941631430861</v>
          </cell>
          <cell r="K64">
            <v>1033.941631430861</v>
          </cell>
          <cell r="L64">
            <v>0</v>
          </cell>
          <cell r="M64">
            <v>6978.2258064516127</v>
          </cell>
          <cell r="N64">
            <v>51847.838709677417</v>
          </cell>
          <cell r="O64">
            <v>150986.4448428168</v>
          </cell>
          <cell r="P64">
            <v>259925.98257094109</v>
          </cell>
          <cell r="Q64">
            <v>137311.07468174901</v>
          </cell>
          <cell r="R64">
            <v>137311.07468175076</v>
          </cell>
          <cell r="S64">
            <v>203006.81323256271</v>
          </cell>
          <cell r="T64">
            <v>105690.78530175991</v>
          </cell>
          <cell r="U64">
            <v>94400.978850147003</v>
          </cell>
          <cell r="V64">
            <v>15379.6438489916</v>
          </cell>
          <cell r="W64">
            <v>18568.7915800091</v>
          </cell>
          <cell r="X64">
            <v>14791.776799786199</v>
          </cell>
          <cell r="Y64">
            <v>6256.10475064608</v>
          </cell>
          <cell r="Z64">
            <v>23330.785651702401</v>
          </cell>
          <cell r="AA64">
            <v>11698.3197394489</v>
          </cell>
          <cell r="AB64">
            <v>4396.4515930165298</v>
          </cell>
          <cell r="AC64">
            <v>11289.806451612903</v>
          </cell>
          <cell r="AD64">
            <v>98380.614147597706</v>
          </cell>
          <cell r="AE64">
            <v>72419.572265432696</v>
          </cell>
          <cell r="AF64">
            <v>65373.382834915647</v>
          </cell>
          <cell r="AG64">
            <v>7046.1894305170435</v>
          </cell>
          <cell r="AH64">
            <v>25964.134099239865</v>
          </cell>
          <cell r="AI64">
            <v>24212.894683870971</v>
          </cell>
          <cell r="AJ64">
            <v>21812.105312903219</v>
          </cell>
          <cell r="AK64">
            <v>7324.9825129032251</v>
          </cell>
          <cell r="AL64">
            <v>14487.122799999994</v>
          </cell>
          <cell r="AM64">
            <v>2400.7893709677519</v>
          </cell>
          <cell r="AN64">
            <v>17098.418687096775</v>
          </cell>
          <cell r="AO64">
            <v>17037.469361290325</v>
          </cell>
          <cell r="AP64">
            <v>13877.543880645153</v>
          </cell>
          <cell r="AQ64">
            <v>246.49382580645158</v>
          </cell>
          <cell r="AR64">
            <v>2913.4316548387201</v>
          </cell>
          <cell r="AS64">
            <v>60.949325806451583</v>
          </cell>
          <cell r="AT64">
            <v>3.1546838709677418</v>
          </cell>
          <cell r="AU64">
            <v>1085243.577936667</v>
          </cell>
          <cell r="AV64">
            <v>344010.24708816671</v>
          </cell>
        </row>
        <row r="65">
          <cell r="A65">
            <v>39568</v>
          </cell>
          <cell r="B65">
            <v>190491.69037306117</v>
          </cell>
          <cell r="C65">
            <v>138326.9237063945</v>
          </cell>
          <cell r="D65">
            <v>72227.323566204606</v>
          </cell>
          <cell r="E65">
            <v>72227.323566204606</v>
          </cell>
          <cell r="F65">
            <v>0</v>
          </cell>
          <cell r="G65">
            <v>66099.600140189898</v>
          </cell>
          <cell r="H65">
            <v>58882.633473523238</v>
          </cell>
          <cell r="I65">
            <v>57973.41026735078</v>
          </cell>
          <cell r="J65">
            <v>909.22320617245532</v>
          </cell>
          <cell r="K65">
            <v>909.22320617245532</v>
          </cell>
          <cell r="L65">
            <v>0</v>
          </cell>
          <cell r="M65">
            <v>7216.9666666666662</v>
          </cell>
          <cell r="N65">
            <v>52164.76666666667</v>
          </cell>
          <cell r="O65">
            <v>154809.35802055549</v>
          </cell>
          <cell r="P65">
            <v>262791.59760199132</v>
          </cell>
          <cell r="Q65">
            <v>139616.31517994389</v>
          </cell>
          <cell r="R65">
            <v>139616.31517997984</v>
          </cell>
          <cell r="S65">
            <v>205817.59551448049</v>
          </cell>
          <cell r="T65">
            <v>108570.51951581647</v>
          </cell>
          <cell r="U65">
            <v>97384.452849149806</v>
          </cell>
          <cell r="V65">
            <v>15930.131048445601</v>
          </cell>
          <cell r="W65">
            <v>19064.263791642599</v>
          </cell>
          <cell r="X65">
            <v>15107.562805604201</v>
          </cell>
          <cell r="Y65">
            <v>6418.8863177844896</v>
          </cell>
          <cell r="Z65">
            <v>24128.883961172301</v>
          </cell>
          <cell r="AA65">
            <v>12164.7505958698</v>
          </cell>
          <cell r="AB65">
            <v>4533.9869993207703</v>
          </cell>
          <cell r="AC65">
            <v>11186.066666666668</v>
          </cell>
          <cell r="AD65">
            <v>99962.395166284725</v>
          </cell>
          <cell r="AE65">
            <v>73736.487885745635</v>
          </cell>
          <cell r="AF65">
            <v>67388.991613775215</v>
          </cell>
          <cell r="AG65">
            <v>6347.4962719704163</v>
          </cell>
          <cell r="AH65">
            <v>26198.493421571526</v>
          </cell>
          <cell r="AI65">
            <v>25225.849356666669</v>
          </cell>
          <cell r="AJ65">
            <v>22067.196613333337</v>
          </cell>
          <cell r="AK65">
            <v>7618.8045066666682</v>
          </cell>
          <cell r="AL65">
            <v>14448.39210666667</v>
          </cell>
          <cell r="AM65">
            <v>3158.6527433333322</v>
          </cell>
          <cell r="AN65">
            <v>17432.207570000002</v>
          </cell>
          <cell r="AO65">
            <v>17372.897216666668</v>
          </cell>
          <cell r="AP65">
            <v>14177.616223333338</v>
          </cell>
          <cell r="AQ65">
            <v>243.73561999999998</v>
          </cell>
          <cell r="AR65">
            <v>2951.5453733333302</v>
          </cell>
          <cell r="AS65">
            <v>59.310353333333339</v>
          </cell>
          <cell r="AT65">
            <v>3.1665266666666674</v>
          </cell>
          <cell r="AU65">
            <v>1112842.276673334</v>
          </cell>
          <cell r="AV65">
            <v>351439.41416567902</v>
          </cell>
        </row>
        <row r="66">
          <cell r="A66">
            <v>39599</v>
          </cell>
          <cell r="B66">
            <v>192768.01976823862</v>
          </cell>
          <cell r="C66">
            <v>138407.11654243217</v>
          </cell>
          <cell r="D66">
            <v>71960.258555442517</v>
          </cell>
          <cell r="E66">
            <v>71960.258555442517</v>
          </cell>
          <cell r="F66">
            <v>0</v>
          </cell>
          <cell r="G66">
            <v>66446.857986989649</v>
          </cell>
          <cell r="H66">
            <v>59283.761212796097</v>
          </cell>
          <cell r="I66">
            <v>58185.868003702111</v>
          </cell>
          <cell r="J66">
            <v>1097.8932090939898</v>
          </cell>
          <cell r="K66">
            <v>1097.8932090939898</v>
          </cell>
          <cell r="L66">
            <v>0</v>
          </cell>
          <cell r="M66">
            <v>7163.0967741935483</v>
          </cell>
          <cell r="N66">
            <v>54360.903225806447</v>
          </cell>
          <cell r="O66">
            <v>157842.81463322701</v>
          </cell>
          <cell r="P66">
            <v>264844.0188072407</v>
          </cell>
          <cell r="Q66">
            <v>139981.27637871329</v>
          </cell>
          <cell r="R66">
            <v>139981.27637860912</v>
          </cell>
          <cell r="S66">
            <v>206567.96473594551</v>
          </cell>
          <cell r="T66">
            <v>111979.28421735491</v>
          </cell>
          <cell r="U66">
            <v>100858.47776574201</v>
          </cell>
          <cell r="V66">
            <v>16145.279017258699</v>
          </cell>
          <cell r="W66">
            <v>19869.811604959599</v>
          </cell>
          <cell r="X66">
            <v>15468.535689124299</v>
          </cell>
          <cell r="Y66">
            <v>6666.3071704035901</v>
          </cell>
          <cell r="Z66">
            <v>25142.6426133735</v>
          </cell>
          <cell r="AA66">
            <v>12574.150441194</v>
          </cell>
          <cell r="AB66">
            <v>4699.2185065267004</v>
          </cell>
          <cell r="AC66">
            <v>11120.806451612903</v>
          </cell>
          <cell r="AD66">
            <v>100917.04622733789</v>
          </cell>
          <cell r="AE66">
            <v>74821.150622350659</v>
          </cell>
          <cell r="AF66">
            <v>68021.017823166592</v>
          </cell>
          <cell r="AG66">
            <v>6800.1327991840608</v>
          </cell>
          <cell r="AH66">
            <v>26055.562438805089</v>
          </cell>
          <cell r="AI66">
            <v>25649.848248387094</v>
          </cell>
          <cell r="AJ66">
            <v>22476.818277419352</v>
          </cell>
          <cell r="AK66">
            <v>7905.2361677419376</v>
          </cell>
          <cell r="AL66">
            <v>14571.582109677414</v>
          </cell>
          <cell r="AM66">
            <v>3173.029970967742</v>
          </cell>
          <cell r="AN66">
            <v>17881.66141290322</v>
          </cell>
          <cell r="AO66">
            <v>17824.936683870961</v>
          </cell>
          <cell r="AP66">
            <v>14695.404858064514</v>
          </cell>
          <cell r="AQ66">
            <v>241.78695161290318</v>
          </cell>
          <cell r="AR66">
            <v>2887.7448741935441</v>
          </cell>
          <cell r="AS66">
            <v>56.724729032258075</v>
          </cell>
          <cell r="AT66">
            <v>3.1518322580645166</v>
          </cell>
          <cell r="AU66">
            <v>1136367.7127933339</v>
          </cell>
          <cell r="AV66">
            <v>360541.9387043005</v>
          </cell>
        </row>
        <row r="67">
          <cell r="A67">
            <v>39629</v>
          </cell>
          <cell r="B67">
            <v>192830.92037768045</v>
          </cell>
          <cell r="C67">
            <v>137445.88704434712</v>
          </cell>
          <cell r="D67">
            <v>69858.354471770173</v>
          </cell>
          <cell r="E67">
            <v>69858.354471770173</v>
          </cell>
          <cell r="F67">
            <v>0</v>
          </cell>
          <cell r="G67">
            <v>67587.532572576965</v>
          </cell>
          <cell r="H67">
            <v>60429.065905910298</v>
          </cell>
          <cell r="I67">
            <v>59542.603666593575</v>
          </cell>
          <cell r="J67">
            <v>886.4622393167167</v>
          </cell>
          <cell r="K67">
            <v>886.4622393167167</v>
          </cell>
          <cell r="L67">
            <v>0</v>
          </cell>
          <cell r="M67">
            <v>7158.4666666666662</v>
          </cell>
          <cell r="N67">
            <v>55385.033333333333</v>
          </cell>
          <cell r="O67">
            <v>157355.60404353909</v>
          </cell>
          <cell r="P67">
            <v>264286.1867476452</v>
          </cell>
          <cell r="Q67">
            <v>137153.93131802761</v>
          </cell>
          <cell r="R67">
            <v>137153.93131815008</v>
          </cell>
          <cell r="S67">
            <v>204787.082606426</v>
          </cell>
          <cell r="T67">
            <v>112327.677356701</v>
          </cell>
          <cell r="U67">
            <v>101379.277356701</v>
          </cell>
          <cell r="V67">
            <v>15525.708349247599</v>
          </cell>
          <cell r="W67">
            <v>19501.509972632201</v>
          </cell>
          <cell r="X67">
            <v>15857.4990648742</v>
          </cell>
          <cell r="Y67">
            <v>6904.5473450181998</v>
          </cell>
          <cell r="Z67">
            <v>25896.489597915301</v>
          </cell>
          <cell r="AA67">
            <v>12905.7555113786</v>
          </cell>
          <cell r="AB67">
            <v>4794.7207220699202</v>
          </cell>
          <cell r="AC67">
            <v>10948.4</v>
          </cell>
          <cell r="AD67">
            <v>101980.6592358497</v>
          </cell>
          <cell r="AE67">
            <v>74414.990735764542</v>
          </cell>
          <cell r="AF67">
            <v>67295.576846379903</v>
          </cell>
          <cell r="AG67">
            <v>7119.4138893846393</v>
          </cell>
          <cell r="AH67">
            <v>26651.290071765565</v>
          </cell>
          <cell r="AI67">
            <v>24875.820326666657</v>
          </cell>
          <cell r="AJ67">
            <v>21616.732323333341</v>
          </cell>
          <cell r="AK67">
            <v>7630.8554133333355</v>
          </cell>
          <cell r="AL67">
            <v>13985.876910000006</v>
          </cell>
          <cell r="AM67">
            <v>3259.088003333316</v>
          </cell>
          <cell r="AN67">
            <v>17690.108010000004</v>
          </cell>
          <cell r="AO67">
            <v>17646.457966666669</v>
          </cell>
          <cell r="AP67">
            <v>14433.480353333334</v>
          </cell>
          <cell r="AQ67">
            <v>229.6602166666666</v>
          </cell>
          <cell r="AR67">
            <v>2983.3173966666677</v>
          </cell>
          <cell r="AS67">
            <v>43.650043333333343</v>
          </cell>
          <cell r="AT67">
            <v>3.0444033333333334</v>
          </cell>
          <cell r="AU67">
            <v>1150990.864013334</v>
          </cell>
          <cell r="AV67">
            <v>378067.79785420484</v>
          </cell>
        </row>
        <row r="68">
          <cell r="A68">
            <v>39660</v>
          </cell>
          <cell r="B68">
            <v>197276.85791447235</v>
          </cell>
          <cell r="C68">
            <v>140798.37404350459</v>
          </cell>
          <cell r="D68">
            <v>70510.556666332384</v>
          </cell>
          <cell r="E68">
            <v>70510.556666332384</v>
          </cell>
          <cell r="F68">
            <v>0</v>
          </cell>
          <cell r="G68">
            <v>70287.817377172192</v>
          </cell>
          <cell r="H68">
            <v>63207.849635236707</v>
          </cell>
          <cell r="I68">
            <v>62503.048129088958</v>
          </cell>
          <cell r="J68">
            <v>704.80150614774698</v>
          </cell>
          <cell r="K68">
            <v>704.80150614774698</v>
          </cell>
          <cell r="L68">
            <v>0</v>
          </cell>
          <cell r="M68">
            <v>7079.9677419354839</v>
          </cell>
          <cell r="N68">
            <v>56478.483870967742</v>
          </cell>
          <cell r="O68">
            <v>158575.10831831169</v>
          </cell>
          <cell r="P68">
            <v>265634.28421033261</v>
          </cell>
          <cell r="Q68">
            <v>137226.02236593209</v>
          </cell>
          <cell r="R68">
            <v>137226.02236600057</v>
          </cell>
          <cell r="S68">
            <v>207291.91258023729</v>
          </cell>
          <cell r="T68">
            <v>113106.37905621454</v>
          </cell>
          <cell r="U68">
            <v>102032.282282021</v>
          </cell>
          <cell r="V68">
            <v>15419.7469069736</v>
          </cell>
          <cell r="W68">
            <v>19181.824942807401</v>
          </cell>
          <cell r="X68">
            <v>16184.719324808</v>
          </cell>
          <cell r="Y68">
            <v>7067.0675625021504</v>
          </cell>
          <cell r="Z68">
            <v>26431.3980863135</v>
          </cell>
          <cell r="AA68">
            <v>13112.2572437832</v>
          </cell>
          <cell r="AB68">
            <v>4735.0845128549399</v>
          </cell>
          <cell r="AC68">
            <v>11074.096774193549</v>
          </cell>
          <cell r="AD68">
            <v>99280.367234710124</v>
          </cell>
          <cell r="AE68">
            <v>73704.226963995912</v>
          </cell>
          <cell r="AF68">
            <v>66715.465699668188</v>
          </cell>
          <cell r="AG68">
            <v>6988.7612643277253</v>
          </cell>
          <cell r="AH68">
            <v>25813.59183695403</v>
          </cell>
          <cell r="AI68">
            <v>25033.458583870975</v>
          </cell>
          <cell r="AJ68">
            <v>21755.429409677425</v>
          </cell>
          <cell r="AK68">
            <v>7830.7092129032271</v>
          </cell>
          <cell r="AL68">
            <v>13924.720196774197</v>
          </cell>
          <cell r="AM68">
            <v>3278.0291741935507</v>
          </cell>
          <cell r="AN68">
            <v>18113.66752903226</v>
          </cell>
          <cell r="AO68">
            <v>17924.437977419359</v>
          </cell>
          <cell r="AP68">
            <v>14654.612658064514</v>
          </cell>
          <cell r="AQ68">
            <v>227.93368709677415</v>
          </cell>
          <cell r="AR68">
            <v>3041.8916322580703</v>
          </cell>
          <cell r="AS68">
            <v>189.22955161290326</v>
          </cell>
          <cell r="AT68">
            <v>3.0221967741935494</v>
          </cell>
          <cell r="AU68">
            <v>1159501.3041833341</v>
          </cell>
          <cell r="AV68">
            <v>383661.75031496363</v>
          </cell>
        </row>
        <row r="69">
          <cell r="A69">
            <v>39691</v>
          </cell>
          <cell r="B69">
            <v>200495.86942482734</v>
          </cell>
          <cell r="C69">
            <v>142094.86942482734</v>
          </cell>
          <cell r="D69">
            <v>70884.456087670333</v>
          </cell>
          <cell r="E69">
            <v>70884.456087670333</v>
          </cell>
          <cell r="F69">
            <v>0</v>
          </cell>
          <cell r="G69">
            <v>71210.413337157021</v>
          </cell>
          <cell r="H69">
            <v>64253.252046834437</v>
          </cell>
          <cell r="I69">
            <v>63660.718889401447</v>
          </cell>
          <cell r="J69">
            <v>592.53315743298936</v>
          </cell>
          <cell r="K69">
            <v>592.53315743298936</v>
          </cell>
          <cell r="L69">
            <v>0</v>
          </cell>
          <cell r="M69">
            <v>6957.1612903225796</v>
          </cell>
          <cell r="N69">
            <v>58401</v>
          </cell>
          <cell r="O69">
            <v>157481.1851165379</v>
          </cell>
          <cell r="P69">
            <v>269948.74242595868</v>
          </cell>
          <cell r="Q69">
            <v>138025.24796419771</v>
          </cell>
          <cell r="R69">
            <v>138025.24796416605</v>
          </cell>
          <cell r="S69">
            <v>209233.32134323171</v>
          </cell>
          <cell r="T69">
            <v>114611.27526467423</v>
          </cell>
          <cell r="U69">
            <v>103615.823651771</v>
          </cell>
          <cell r="V69">
            <v>15705.3594351704</v>
          </cell>
          <cell r="W69">
            <v>19201.1657488278</v>
          </cell>
          <cell r="X69">
            <v>16484.600580480201</v>
          </cell>
          <cell r="Y69">
            <v>7218.7741635362299</v>
          </cell>
          <cell r="Z69">
            <v>26633.771055741599</v>
          </cell>
          <cell r="AA69">
            <v>13709.9824465072</v>
          </cell>
          <cell r="AB69">
            <v>4712.2949780136096</v>
          </cell>
          <cell r="AC69">
            <v>10995.451612903225</v>
          </cell>
          <cell r="AD69">
            <v>100825.10899227639</v>
          </cell>
          <cell r="AE69">
            <v>74394.618179116282</v>
          </cell>
          <cell r="AF69">
            <v>67140.791876495699</v>
          </cell>
          <cell r="AG69">
            <v>7253.8263026205832</v>
          </cell>
          <cell r="AH69">
            <v>26433.135849670485</v>
          </cell>
          <cell r="AI69">
            <v>25901.16196451613</v>
          </cell>
          <cell r="AJ69">
            <v>22552.369958064519</v>
          </cell>
          <cell r="AK69">
            <v>8174.3473967741957</v>
          </cell>
          <cell r="AL69">
            <v>14378.022561290323</v>
          </cell>
          <cell r="AM69">
            <v>3348.7920064516111</v>
          </cell>
          <cell r="AN69">
            <v>18548.1289</v>
          </cell>
          <cell r="AO69">
            <v>18354.668258064517</v>
          </cell>
          <cell r="AP69">
            <v>15057.993958064515</v>
          </cell>
          <cell r="AQ69">
            <v>241.32850645161295</v>
          </cell>
          <cell r="AR69">
            <v>3055.3457935483893</v>
          </cell>
          <cell r="AS69">
            <v>193.46064193548392</v>
          </cell>
          <cell r="AT69">
            <v>3.0335032258064523</v>
          </cell>
          <cell r="AU69">
            <v>1172630.344146668</v>
          </cell>
          <cell r="AV69">
            <v>386559.78149979585</v>
          </cell>
        </row>
        <row r="70">
          <cell r="A70">
            <v>39721</v>
          </cell>
          <cell r="B70">
            <v>205160.51053473612</v>
          </cell>
          <cell r="C70">
            <v>144482.01053473612</v>
          </cell>
          <cell r="D70">
            <v>71956.613400629765</v>
          </cell>
          <cell r="E70">
            <v>71956.613400629765</v>
          </cell>
          <cell r="F70">
            <v>0</v>
          </cell>
          <cell r="G70">
            <v>72525.397134106359</v>
          </cell>
          <cell r="H70">
            <v>65619.430467439699</v>
          </cell>
          <cell r="I70">
            <v>65157.808112069441</v>
          </cell>
          <cell r="J70">
            <v>461.62235537025748</v>
          </cell>
          <cell r="K70">
            <v>461.62235537025748</v>
          </cell>
          <cell r="L70">
            <v>0</v>
          </cell>
          <cell r="M70">
            <v>6905.9666666666662</v>
          </cell>
          <cell r="N70">
            <v>60678.5</v>
          </cell>
          <cell r="O70">
            <v>164483.0876089799</v>
          </cell>
          <cell r="P70">
            <v>275267.48588341533</v>
          </cell>
          <cell r="Q70">
            <v>139866.33586947789</v>
          </cell>
          <cell r="R70">
            <v>139866.33586948278</v>
          </cell>
          <cell r="S70">
            <v>212497.20371405649</v>
          </cell>
          <cell r="T70">
            <v>116311.13430686567</v>
          </cell>
          <cell r="U70">
            <v>105300.967640199</v>
          </cell>
          <cell r="V70">
            <v>16732.159116605799</v>
          </cell>
          <cell r="W70">
            <v>19268.5081189915</v>
          </cell>
          <cell r="X70">
            <v>16796.502248332901</v>
          </cell>
          <cell r="Y70">
            <v>7293.9800453149501</v>
          </cell>
          <cell r="Z70">
            <v>26828.42700077</v>
          </cell>
          <cell r="AA70">
            <v>13731.034131955201</v>
          </cell>
          <cell r="AB70">
            <v>4780.3661927654302</v>
          </cell>
          <cell r="AC70">
            <v>11010.166666666666</v>
          </cell>
          <cell r="AD70">
            <v>102138.9666910115</v>
          </cell>
          <cell r="AE70">
            <v>75218.143765648449</v>
          </cell>
          <cell r="AF70">
            <v>67909.722468853026</v>
          </cell>
          <cell r="AG70">
            <v>7308.4212967954218</v>
          </cell>
          <cell r="AH70">
            <v>27074.066031637871</v>
          </cell>
          <cell r="AI70">
            <v>26687.698970000009</v>
          </cell>
          <cell r="AJ70">
            <v>23397.335909999998</v>
          </cell>
          <cell r="AK70">
            <v>8277.1798733333344</v>
          </cell>
          <cell r="AL70">
            <v>15120.156036666664</v>
          </cell>
          <cell r="AM70">
            <v>3290.3630600000106</v>
          </cell>
          <cell r="AN70">
            <v>19027.541916666665</v>
          </cell>
          <cell r="AO70">
            <v>18872.641253333331</v>
          </cell>
          <cell r="AP70">
            <v>15476.659573333329</v>
          </cell>
          <cell r="AQ70">
            <v>248.24985000000004</v>
          </cell>
          <cell r="AR70">
            <v>3147.7318300000024</v>
          </cell>
          <cell r="AS70">
            <v>154.90066333333331</v>
          </cell>
          <cell r="AT70">
            <v>3.0831066666666667</v>
          </cell>
          <cell r="AU70">
            <v>1191311.553983334</v>
          </cell>
          <cell r="AV70">
            <v>386399.72040647332</v>
          </cell>
        </row>
        <row r="71">
          <cell r="A71">
            <v>39752</v>
          </cell>
          <cell r="B71">
            <v>205304.36235537406</v>
          </cell>
          <cell r="C71">
            <v>142845.13654892246</v>
          </cell>
          <cell r="D71">
            <v>71374.389312388812</v>
          </cell>
          <cell r="E71">
            <v>71374.389312388812</v>
          </cell>
          <cell r="F71">
            <v>0</v>
          </cell>
          <cell r="G71">
            <v>71470.747236533658</v>
          </cell>
          <cell r="H71">
            <v>64455.263365565923</v>
          </cell>
          <cell r="I71">
            <v>64075.413135048409</v>
          </cell>
          <cell r="J71">
            <v>379.85023051750983</v>
          </cell>
          <cell r="K71">
            <v>379.85023051750983</v>
          </cell>
          <cell r="L71">
            <v>0</v>
          </cell>
          <cell r="M71">
            <v>7015.4838709677406</v>
          </cell>
          <cell r="N71">
            <v>62459.225806451614</v>
          </cell>
          <cell r="O71">
            <v>164389.33199919091</v>
          </cell>
          <cell r="P71">
            <v>276416.30705003941</v>
          </cell>
          <cell r="Q71">
            <v>139445.80375288281</v>
          </cell>
          <cell r="R71">
            <v>139445.80375288901</v>
          </cell>
          <cell r="S71">
            <v>211047.8965809345</v>
          </cell>
          <cell r="T71">
            <v>117685.54633425119</v>
          </cell>
          <cell r="U71">
            <v>106799.159237477</v>
          </cell>
          <cell r="V71">
            <v>16541.196164260102</v>
          </cell>
          <cell r="W71">
            <v>19786.0114830122</v>
          </cell>
          <cell r="X71">
            <v>17081.977840125499</v>
          </cell>
          <cell r="Y71">
            <v>7371.3427884278699</v>
          </cell>
          <cell r="Z71">
            <v>27113.588552957601</v>
          </cell>
          <cell r="AA71">
            <v>14171.4614480125</v>
          </cell>
          <cell r="AB71">
            <v>4808.1088204421503</v>
          </cell>
          <cell r="AC71">
            <v>10886.387096774193</v>
          </cell>
          <cell r="AD71">
            <v>103884.1417845133</v>
          </cell>
          <cell r="AE71">
            <v>75773.903221922301</v>
          </cell>
          <cell r="AF71">
            <v>68071.414440500201</v>
          </cell>
          <cell r="AG71">
            <v>7702.4887814220965</v>
          </cell>
          <cell r="AH71">
            <v>28252.275919417836</v>
          </cell>
          <cell r="AI71">
            <v>28830.382393548392</v>
          </cell>
          <cell r="AJ71">
            <v>25307.987474193549</v>
          </cell>
          <cell r="AK71">
            <v>8960.8800612903233</v>
          </cell>
          <cell r="AL71">
            <v>16347.107412903226</v>
          </cell>
          <cell r="AM71">
            <v>3522.3949193548433</v>
          </cell>
          <cell r="AN71">
            <v>20186.943590322579</v>
          </cell>
          <cell r="AO71">
            <v>20082.948119354838</v>
          </cell>
          <cell r="AP71">
            <v>16571.182064516132</v>
          </cell>
          <cell r="AQ71">
            <v>273.66977419354845</v>
          </cell>
          <cell r="AR71">
            <v>3238.096280645158</v>
          </cell>
          <cell r="AS71">
            <v>103.99547096774194</v>
          </cell>
          <cell r="AT71">
            <v>3.234809677419356</v>
          </cell>
          <cell r="AU71">
            <v>1197760.3928333339</v>
          </cell>
          <cell r="AV71">
            <v>370272.29181188642</v>
          </cell>
        </row>
        <row r="72">
          <cell r="A72">
            <v>39782</v>
          </cell>
          <cell r="B72">
            <v>202124.29263914272</v>
          </cell>
          <cell r="C72">
            <v>139689.39263914272</v>
          </cell>
          <cell r="D72">
            <v>70419.051333585958</v>
          </cell>
          <cell r="E72">
            <v>70419.051333585958</v>
          </cell>
          <cell r="F72">
            <v>0</v>
          </cell>
          <cell r="G72">
            <v>69270.341305556765</v>
          </cell>
          <cell r="H72">
            <v>62328.741305556767</v>
          </cell>
          <cell r="I72">
            <v>61968.475671954315</v>
          </cell>
          <cell r="J72">
            <v>360.26563360245615</v>
          </cell>
          <cell r="K72">
            <v>360.26563360245615</v>
          </cell>
          <cell r="L72">
            <v>0</v>
          </cell>
          <cell r="M72">
            <v>6941.6</v>
          </cell>
          <cell r="N72">
            <v>62434.9</v>
          </cell>
          <cell r="O72">
            <v>162728.74500318241</v>
          </cell>
          <cell r="P72">
            <v>273272.92013800779</v>
          </cell>
          <cell r="Q72">
            <v>138889.54838800241</v>
          </cell>
          <cell r="R72">
            <v>138889.54838807409</v>
          </cell>
          <cell r="S72">
            <v>208384.4304788252</v>
          </cell>
          <cell r="T72">
            <v>117728.923285561</v>
          </cell>
          <cell r="U72">
            <v>106832.72328556101</v>
          </cell>
          <cell r="V72">
            <v>15875.407538056001</v>
          </cell>
          <cell r="W72">
            <v>19682.579400663999</v>
          </cell>
          <cell r="X72">
            <v>17374.899301059701</v>
          </cell>
          <cell r="Y72">
            <v>7471.7637080040404</v>
          </cell>
          <cell r="Z72">
            <v>27304.745677195599</v>
          </cell>
          <cell r="AA72">
            <v>14400.7859334676</v>
          </cell>
          <cell r="AB72">
            <v>4842.0832128354896</v>
          </cell>
          <cell r="AC72">
            <v>10896.2</v>
          </cell>
          <cell r="AD72">
            <v>102720.519194305</v>
          </cell>
          <cell r="AE72">
            <v>76420.56133469104</v>
          </cell>
          <cell r="AF72">
            <v>68470.497054488151</v>
          </cell>
          <cell r="AG72">
            <v>7950.0642802028842</v>
          </cell>
          <cell r="AH72">
            <v>26504.893016435213</v>
          </cell>
          <cell r="AI72">
            <v>30623.394953333343</v>
          </cell>
          <cell r="AJ72">
            <v>26958.626503333333</v>
          </cell>
          <cell r="AK72">
            <v>10222.616256666664</v>
          </cell>
          <cell r="AL72">
            <v>16736.010246666669</v>
          </cell>
          <cell r="AM72">
            <v>3664.7684500000105</v>
          </cell>
          <cell r="AN72">
            <v>20393.438569999998</v>
          </cell>
          <cell r="AO72">
            <v>20310.810043333331</v>
          </cell>
          <cell r="AP72">
            <v>16780.74990333333</v>
          </cell>
          <cell r="AQ72">
            <v>253.05246333333329</v>
          </cell>
          <cell r="AR72">
            <v>3277.007676666668</v>
          </cell>
          <cell r="AS72">
            <v>82.628526666666673</v>
          </cell>
          <cell r="AT72">
            <v>3.3320033333333337</v>
          </cell>
          <cell r="AU72">
            <v>1196438.046580001</v>
          </cell>
          <cell r="AV72">
            <v>359074.68477322481</v>
          </cell>
        </row>
        <row r="73">
          <cell r="A73">
            <v>39813</v>
          </cell>
          <cell r="B73">
            <v>196206.59551888032</v>
          </cell>
          <cell r="C73">
            <v>134387.54535666388</v>
          </cell>
          <cell r="D73">
            <v>70181.765616692996</v>
          </cell>
          <cell r="E73">
            <v>70181.765616692996</v>
          </cell>
          <cell r="F73">
            <v>0</v>
          </cell>
          <cell r="G73">
            <v>64205.779739970894</v>
          </cell>
          <cell r="H73">
            <v>57011.604095735733</v>
          </cell>
          <cell r="I73">
            <v>56779.231288027433</v>
          </cell>
          <cell r="J73">
            <v>232.37280770830625</v>
          </cell>
          <cell r="K73">
            <v>232.37280770830625</v>
          </cell>
          <cell r="L73">
            <v>0</v>
          </cell>
          <cell r="M73">
            <v>7194.1756442351616</v>
          </cell>
          <cell r="N73">
            <v>61819.050162216452</v>
          </cell>
          <cell r="O73">
            <v>168274.25702580001</v>
          </cell>
          <cell r="P73">
            <v>266210.65639548312</v>
          </cell>
          <cell r="Q73">
            <v>139049.68951586529</v>
          </cell>
          <cell r="R73">
            <v>139049.68951584521</v>
          </cell>
          <cell r="S73">
            <v>203138.76656342289</v>
          </cell>
          <cell r="T73">
            <v>117373.96362202783</v>
          </cell>
          <cell r="U73">
            <v>106470.286202673</v>
          </cell>
          <cell r="V73">
            <v>15587.1099560768</v>
          </cell>
          <cell r="W73">
            <v>18938.956023200401</v>
          </cell>
          <cell r="X73">
            <v>17798.188422258499</v>
          </cell>
          <cell r="Y73">
            <v>7491.9839747882397</v>
          </cell>
          <cell r="Z73">
            <v>27435.6632887259</v>
          </cell>
          <cell r="AA73">
            <v>14442.9300448551</v>
          </cell>
          <cell r="AB73">
            <v>4855.0188898161696</v>
          </cell>
          <cell r="AC73">
            <v>10903.677419354839</v>
          </cell>
          <cell r="AD73">
            <v>102509.6633387035</v>
          </cell>
          <cell r="AE73">
            <v>76995.04072624541</v>
          </cell>
          <cell r="AF73">
            <v>68867.9238991522</v>
          </cell>
          <cell r="AG73">
            <v>8127.1168270932076</v>
          </cell>
          <cell r="AH73">
            <v>25263.211935506206</v>
          </cell>
          <cell r="AI73">
            <v>32217.606687096777</v>
          </cell>
          <cell r="AJ73">
            <v>27155.652045161292</v>
          </cell>
          <cell r="AK73">
            <v>9935.6176967741922</v>
          </cell>
          <cell r="AL73">
            <v>17220.0343483871</v>
          </cell>
          <cell r="AM73">
            <v>5061.9546419354847</v>
          </cell>
          <cell r="AN73">
            <v>20458.937703225809</v>
          </cell>
          <cell r="AO73">
            <v>20405.977451612907</v>
          </cell>
          <cell r="AP73">
            <v>16778.741509677417</v>
          </cell>
          <cell r="AQ73">
            <v>251.61439032258062</v>
          </cell>
          <cell r="AR73">
            <v>3375.62155161291</v>
          </cell>
          <cell r="AS73">
            <v>52.960251612903242</v>
          </cell>
          <cell r="AT73">
            <v>3.4253999999999998</v>
          </cell>
          <cell r="AU73">
            <v>1175487.441066667</v>
          </cell>
          <cell r="AV73">
            <v>343167.93398337916</v>
          </cell>
        </row>
        <row r="74">
          <cell r="A74">
            <v>39844</v>
          </cell>
          <cell r="B74">
            <v>197050.78657127076</v>
          </cell>
          <cell r="C74">
            <v>134610.94786159333</v>
          </cell>
          <cell r="D74">
            <v>71578.074186826125</v>
          </cell>
          <cell r="E74">
            <v>71578.074186826125</v>
          </cell>
          <cell r="F74">
            <v>0</v>
          </cell>
          <cell r="G74">
            <v>63032.873674767208</v>
          </cell>
          <cell r="H74">
            <v>56278.196255412367</v>
          </cell>
          <cell r="I74">
            <v>56148.790172965077</v>
          </cell>
          <cell r="J74">
            <v>129.40608244729444</v>
          </cell>
          <cell r="K74">
            <v>129.40608244729444</v>
          </cell>
          <cell r="L74">
            <v>0</v>
          </cell>
          <cell r="M74">
            <v>6754.677419354839</v>
          </cell>
          <cell r="N74">
            <v>62439.838709677417</v>
          </cell>
          <cell r="O74">
            <v>172143.27384199269</v>
          </cell>
          <cell r="P74">
            <v>268477.77559838397</v>
          </cell>
          <cell r="Q74">
            <v>140672.03424657969</v>
          </cell>
          <cell r="R74">
            <v>140672.03424652567</v>
          </cell>
          <cell r="S74">
            <v>203518.4183867648</v>
          </cell>
          <cell r="T74">
            <v>117793.64559060422</v>
          </cell>
          <cell r="U74">
            <v>106843.193977701</v>
          </cell>
          <cell r="V74">
            <v>16398.5389585669</v>
          </cell>
          <cell r="W74">
            <v>18357.578912114899</v>
          </cell>
          <cell r="X74">
            <v>17960.2213906254</v>
          </cell>
          <cell r="Y74">
            <v>7410.1002407279302</v>
          </cell>
          <cell r="Z74">
            <v>27383.572473271299</v>
          </cell>
          <cell r="AA74">
            <v>14574.822780881799</v>
          </cell>
          <cell r="AB74">
            <v>4978.5216489527202</v>
          </cell>
          <cell r="AC74">
            <v>10950.451612903225</v>
          </cell>
          <cell r="AD74">
            <v>101284.974581551</v>
          </cell>
          <cell r="AE74">
            <v>77117.476379504034</v>
          </cell>
          <cell r="AF74">
            <v>69093.960059699544</v>
          </cell>
          <cell r="AG74">
            <v>8023.5163198044938</v>
          </cell>
          <cell r="AH74">
            <v>23959.392065168955</v>
          </cell>
          <cell r="AI74">
            <v>33518.373383870974</v>
          </cell>
          <cell r="AJ74">
            <v>27886.836554838708</v>
          </cell>
          <cell r="AK74">
            <v>9889.3445645161282</v>
          </cell>
          <cell r="AL74">
            <v>17997.491990322582</v>
          </cell>
          <cell r="AM74">
            <v>5631.5368290322658</v>
          </cell>
          <cell r="AN74">
            <v>20277.185003225804</v>
          </cell>
          <cell r="AO74">
            <v>20247.027474193546</v>
          </cell>
          <cell r="AP74">
            <v>16597.307038709674</v>
          </cell>
          <cell r="AQ74">
            <v>295.92778709677407</v>
          </cell>
          <cell r="AR74">
            <v>3353.7926483870983</v>
          </cell>
          <cell r="AS74">
            <v>30.157529032258054</v>
          </cell>
          <cell r="AT74">
            <v>3.4631967741935474</v>
          </cell>
          <cell r="AU74">
            <v>1157447.8290866681</v>
          </cell>
          <cell r="AV74">
            <v>334213.70616637735</v>
          </cell>
        </row>
        <row r="75">
          <cell r="A75">
            <v>39872</v>
          </cell>
          <cell r="B75">
            <v>197764.68550038079</v>
          </cell>
          <cell r="C75">
            <v>138077.82835752366</v>
          </cell>
          <cell r="D75">
            <v>73098.581430078935</v>
          </cell>
          <cell r="E75">
            <v>73098.581430078935</v>
          </cell>
          <cell r="F75">
            <v>0</v>
          </cell>
          <cell r="G75">
            <v>64979.246927444707</v>
          </cell>
          <cell r="H75">
            <v>58219.996927444707</v>
          </cell>
          <cell r="I75">
            <v>58118.017669488552</v>
          </cell>
          <cell r="J75">
            <v>101.97925795615883</v>
          </cell>
          <cell r="K75">
            <v>101.97925795615883</v>
          </cell>
          <cell r="L75">
            <v>0</v>
          </cell>
          <cell r="M75">
            <v>6759.25</v>
          </cell>
          <cell r="N75">
            <v>59686.857142857138</v>
          </cell>
          <cell r="O75">
            <v>169537.97168981351</v>
          </cell>
          <cell r="P75">
            <v>270101.68121993082</v>
          </cell>
          <cell r="Q75">
            <v>142899.9136586455</v>
          </cell>
          <cell r="R75">
            <v>142899.91365866549</v>
          </cell>
          <cell r="S75">
            <v>207799.42535168279</v>
          </cell>
          <cell r="T75">
            <v>117674.51541647143</v>
          </cell>
          <cell r="U75">
            <v>108217.4439879</v>
          </cell>
          <cell r="V75">
            <v>16881.045753620499</v>
          </cell>
          <cell r="W75">
            <v>18534.104355886098</v>
          </cell>
          <cell r="X75">
            <v>18045.6015787998</v>
          </cell>
          <cell r="Y75">
            <v>7342.5160191407203</v>
          </cell>
          <cell r="Z75">
            <v>27546.563377591501</v>
          </cell>
          <cell r="AA75">
            <v>14574.6676670295</v>
          </cell>
          <cell r="AB75">
            <v>5101.5823294424799</v>
          </cell>
          <cell r="AC75">
            <v>9457.0714285714294</v>
          </cell>
          <cell r="AD75">
            <v>102182.5498091066</v>
          </cell>
          <cell r="AE75">
            <v>77813.634180906403</v>
          </cell>
          <cell r="AF75">
            <v>69801.332228586558</v>
          </cell>
          <cell r="AG75">
            <v>8012.3019523198518</v>
          </cell>
          <cell r="AH75">
            <v>24742.420160418729</v>
          </cell>
          <cell r="AI75">
            <v>34863.61036428572</v>
          </cell>
          <cell r="AJ75">
            <v>29072.711857142858</v>
          </cell>
          <cell r="AK75">
            <v>10341.447332142854</v>
          </cell>
          <cell r="AL75">
            <v>18731.264525000006</v>
          </cell>
          <cell r="AM75">
            <v>5790.8985071428615</v>
          </cell>
          <cell r="AN75">
            <v>21051.096774999995</v>
          </cell>
          <cell r="AO75">
            <v>21023.642903571425</v>
          </cell>
          <cell r="AP75">
            <v>17155.956482142861</v>
          </cell>
          <cell r="AQ75">
            <v>365.95974642857135</v>
          </cell>
          <cell r="AR75">
            <v>3501.7266749999922</v>
          </cell>
          <cell r="AS75">
            <v>27.453871428571436</v>
          </cell>
          <cell r="AT75">
            <v>3.5111035714285719</v>
          </cell>
          <cell r="AU75">
            <v>1150327.771633334</v>
          </cell>
          <cell r="AV75">
            <v>327625.70178620424</v>
          </cell>
        </row>
        <row r="76">
          <cell r="A76">
            <v>39903</v>
          </cell>
          <cell r="B76">
            <v>197480.93735961107</v>
          </cell>
          <cell r="C76">
            <v>137043.25994025622</v>
          </cell>
          <cell r="D76">
            <v>72103.738313791866</v>
          </cell>
          <cell r="E76">
            <v>72103.738313791866</v>
          </cell>
          <cell r="F76">
            <v>0</v>
          </cell>
          <cell r="G76">
            <v>64939.521626464353</v>
          </cell>
          <cell r="H76">
            <v>58194.586142593384</v>
          </cell>
          <cell r="I76">
            <v>58110.237729835091</v>
          </cell>
          <cell r="J76">
            <v>84.348412758289712</v>
          </cell>
          <cell r="K76">
            <v>84.348412758289712</v>
          </cell>
          <cell r="L76">
            <v>0</v>
          </cell>
          <cell r="M76">
            <v>6744.9354838709678</v>
          </cell>
          <cell r="N76">
            <v>60437.677419354841</v>
          </cell>
          <cell r="O76">
            <v>168945.60730122411</v>
          </cell>
          <cell r="P76">
            <v>270690.65043861442</v>
          </cell>
          <cell r="Q76">
            <v>141432.56679432429</v>
          </cell>
          <cell r="R76">
            <v>141432.56679431436</v>
          </cell>
          <cell r="S76">
            <v>206375.42188882621</v>
          </cell>
          <cell r="T76">
            <v>118921.20200682322</v>
          </cell>
          <cell r="U76">
            <v>109541.75039392</v>
          </cell>
          <cell r="V76">
            <v>17367.8624922005</v>
          </cell>
          <cell r="W76">
            <v>19361.510423872998</v>
          </cell>
          <cell r="X76">
            <v>18089.5838147139</v>
          </cell>
          <cell r="Y76">
            <v>7215.5864668943696</v>
          </cell>
          <cell r="Z76">
            <v>27691.724909342702</v>
          </cell>
          <cell r="AA76">
            <v>14487.954425041</v>
          </cell>
          <cell r="AB76">
            <v>5267.3189122451004</v>
          </cell>
          <cell r="AC76">
            <v>9379.4516129032254</v>
          </cell>
          <cell r="AD76">
            <v>101805.2011348044</v>
          </cell>
          <cell r="AE76">
            <v>77517.632424761628</v>
          </cell>
          <cell r="AF76">
            <v>69328.828480522498</v>
          </cell>
          <cell r="AG76">
            <v>8188.8039442391346</v>
          </cell>
          <cell r="AH76">
            <v>24335.676686884668</v>
          </cell>
          <cell r="AI76">
            <v>38690.236416129039</v>
          </cell>
          <cell r="AJ76">
            <v>32103.806167741928</v>
          </cell>
          <cell r="AK76">
            <v>11418.292658064514</v>
          </cell>
          <cell r="AL76">
            <v>20685.513509677414</v>
          </cell>
          <cell r="AM76">
            <v>6586.4302483871106</v>
          </cell>
          <cell r="AN76">
            <v>22157.323383870968</v>
          </cell>
          <cell r="AO76">
            <v>22132.587487096775</v>
          </cell>
          <cell r="AP76">
            <v>18020.275135483869</v>
          </cell>
          <cell r="AQ76">
            <v>353.5347096774193</v>
          </cell>
          <cell r="AR76">
            <v>3758.7776419354859</v>
          </cell>
          <cell r="AS76">
            <v>24.735896774193545</v>
          </cell>
          <cell r="AT76">
            <v>3.6532322580645178</v>
          </cell>
          <cell r="AU76">
            <v>1158240.7193800011</v>
          </cell>
          <cell r="AV76">
            <v>317045.46482725872</v>
          </cell>
        </row>
        <row r="77">
          <cell r="A77">
            <v>39933</v>
          </cell>
          <cell r="B77">
            <v>195223.00265807193</v>
          </cell>
          <cell r="C77">
            <v>135858.53599140525</v>
          </cell>
          <cell r="D77">
            <v>72474.586947375297</v>
          </cell>
          <cell r="E77">
            <v>72474.586947375297</v>
          </cell>
          <cell r="F77">
            <v>0</v>
          </cell>
          <cell r="G77">
            <v>63383.949044029971</v>
          </cell>
          <cell r="H77">
            <v>56434.6823773633</v>
          </cell>
          <cell r="I77">
            <v>56369.854244764072</v>
          </cell>
          <cell r="J77">
            <v>64.828132599225128</v>
          </cell>
          <cell r="K77">
            <v>64.828132599225128</v>
          </cell>
          <cell r="L77">
            <v>0</v>
          </cell>
          <cell r="M77">
            <v>6949.2666666666664</v>
          </cell>
          <cell r="N77">
            <v>59364.466666666667</v>
          </cell>
          <cell r="O77">
            <v>169108.76224729221</v>
          </cell>
          <cell r="P77">
            <v>268884.0939265365</v>
          </cell>
          <cell r="Q77">
            <v>142141.31464149951</v>
          </cell>
          <cell r="R77">
            <v>142141.31464151971</v>
          </cell>
          <cell r="S77">
            <v>205554.25513487839</v>
          </cell>
          <cell r="T77">
            <v>120015.10376308</v>
          </cell>
          <cell r="U77">
            <v>110437.90376308</v>
          </cell>
          <cell r="V77">
            <v>17282.286503782099</v>
          </cell>
          <cell r="W77">
            <v>19676.959384330301</v>
          </cell>
          <cell r="X77">
            <v>18153.466600128599</v>
          </cell>
          <cell r="Y77">
            <v>7155.4427494423999</v>
          </cell>
          <cell r="Z77">
            <v>27910.680125155301</v>
          </cell>
          <cell r="AA77">
            <v>14874.900309755199</v>
          </cell>
          <cell r="AB77">
            <v>5299.8381188871299</v>
          </cell>
          <cell r="AC77">
            <v>9577.2000000000007</v>
          </cell>
          <cell r="AD77">
            <v>101773.75210087</v>
          </cell>
          <cell r="AE77">
            <v>78327.912453972065</v>
          </cell>
          <cell r="AF77">
            <v>69666.727694144414</v>
          </cell>
          <cell r="AG77">
            <v>8661.1847598276509</v>
          </cell>
          <cell r="AH77">
            <v>23532.370201730122</v>
          </cell>
          <cell r="AI77">
            <v>41309.311140000005</v>
          </cell>
          <cell r="AJ77">
            <v>33831.842436666673</v>
          </cell>
          <cell r="AK77">
            <v>12040.477123333329</v>
          </cell>
          <cell r="AL77">
            <v>21791.365313333343</v>
          </cell>
          <cell r="AM77">
            <v>7477.4687033333321</v>
          </cell>
          <cell r="AN77">
            <v>21908.174133333327</v>
          </cell>
          <cell r="AO77">
            <v>21887.009989999995</v>
          </cell>
          <cell r="AP77">
            <v>17536.159589999999</v>
          </cell>
          <cell r="AQ77">
            <v>342.53548333333333</v>
          </cell>
          <cell r="AR77">
            <v>4008.3149166666626</v>
          </cell>
          <cell r="AS77">
            <v>21.164143333333335</v>
          </cell>
          <cell r="AT77">
            <v>3.6920333333333324</v>
          </cell>
          <cell r="AU77">
            <v>1174504.718496667</v>
          </cell>
          <cell r="AV77">
            <v>318118.6659103838</v>
          </cell>
        </row>
        <row r="78">
          <cell r="A78">
            <v>39964</v>
          </cell>
          <cell r="B78">
            <v>199955.9553451899</v>
          </cell>
          <cell r="C78">
            <v>138100.69728067378</v>
          </cell>
          <cell r="D78">
            <v>73153.681539566809</v>
          </cell>
          <cell r="E78">
            <v>73153.681539566809</v>
          </cell>
          <cell r="F78">
            <v>0</v>
          </cell>
          <cell r="G78">
            <v>64947.015741106959</v>
          </cell>
          <cell r="H78">
            <v>57787.531870139217</v>
          </cell>
          <cell r="I78">
            <v>57740.959551963359</v>
          </cell>
          <cell r="J78">
            <v>46.57231817585977</v>
          </cell>
          <cell r="K78">
            <v>46.57231817585977</v>
          </cell>
          <cell r="L78">
            <v>0</v>
          </cell>
          <cell r="M78">
            <v>7159.4838709677406</v>
          </cell>
          <cell r="N78">
            <v>61855.258064516129</v>
          </cell>
          <cell r="O78">
            <v>172080.48813922339</v>
          </cell>
          <cell r="P78">
            <v>274294.21663510002</v>
          </cell>
          <cell r="Q78">
            <v>143859.33133118899</v>
          </cell>
          <cell r="R78">
            <v>143859.33133108719</v>
          </cell>
          <cell r="S78">
            <v>208897.1667875947</v>
          </cell>
          <cell r="T78">
            <v>121616.29046536714</v>
          </cell>
          <cell r="U78">
            <v>110995.03240085101</v>
          </cell>
          <cell r="V78">
            <v>17277.332937555599</v>
          </cell>
          <cell r="W78">
            <v>19783.252523929499</v>
          </cell>
          <cell r="X78">
            <v>18176.639929260498</v>
          </cell>
          <cell r="Y78">
            <v>7085.7014834454803</v>
          </cell>
          <cell r="Z78">
            <v>27961.206231752101</v>
          </cell>
          <cell r="AA78">
            <v>15169.4097971434</v>
          </cell>
          <cell r="AB78">
            <v>5256.1546020852502</v>
          </cell>
          <cell r="AC78">
            <v>10621.258064516129</v>
          </cell>
          <cell r="AD78">
            <v>102995.80422724551</v>
          </cell>
          <cell r="AE78">
            <v>79242.05597265446</v>
          </cell>
          <cell r="AF78">
            <v>70705.64979152038</v>
          </cell>
          <cell r="AG78">
            <v>8536.406181134078</v>
          </cell>
          <cell r="AH78">
            <v>23871.445336360965</v>
          </cell>
          <cell r="AI78">
            <v>43318.205709677408</v>
          </cell>
          <cell r="AJ78">
            <v>34877.599319354835</v>
          </cell>
          <cell r="AK78">
            <v>12681.056596774193</v>
          </cell>
          <cell r="AL78">
            <v>22196.542722580642</v>
          </cell>
          <cell r="AM78">
            <v>8440.6063903225731</v>
          </cell>
          <cell r="AN78">
            <v>22573.608506451616</v>
          </cell>
          <cell r="AO78">
            <v>22554.011293548388</v>
          </cell>
          <cell r="AP78">
            <v>17766.564787096777</v>
          </cell>
          <cell r="AQ78">
            <v>338.60992258064522</v>
          </cell>
          <cell r="AR78">
            <v>4448.836583870966</v>
          </cell>
          <cell r="AS78">
            <v>19.597212903225799</v>
          </cell>
          <cell r="AT78">
            <v>3.7267225806451605</v>
          </cell>
          <cell r="AU78">
            <v>1187817.799866667</v>
          </cell>
          <cell r="AV78">
            <v>318729.86898344202</v>
          </cell>
        </row>
        <row r="79">
          <cell r="A79">
            <v>39994</v>
          </cell>
          <cell r="B79">
            <v>201851.19600432907</v>
          </cell>
          <cell r="C79">
            <v>139831.19600432907</v>
          </cell>
          <cell r="D79">
            <v>74957.106296763261</v>
          </cell>
          <cell r="E79">
            <v>74957.106296763261</v>
          </cell>
          <cell r="F79">
            <v>0</v>
          </cell>
          <cell r="G79">
            <v>64874.089707565829</v>
          </cell>
          <cell r="H79">
            <v>57763.456374232497</v>
          </cell>
          <cell r="I79">
            <v>57724.072268741955</v>
          </cell>
          <cell r="J79">
            <v>39.384105490546226</v>
          </cell>
          <cell r="K79">
            <v>39.384105490546226</v>
          </cell>
          <cell r="L79">
            <v>0</v>
          </cell>
          <cell r="M79">
            <v>7110.6333333333332</v>
          </cell>
          <cell r="N79">
            <v>62020</v>
          </cell>
          <cell r="O79">
            <v>176666.01329029209</v>
          </cell>
          <cell r="P79">
            <v>277740.92221080029</v>
          </cell>
          <cell r="Q79">
            <v>146948.3155600992</v>
          </cell>
          <cell r="R79">
            <v>146948.31556006166</v>
          </cell>
          <cell r="S79">
            <v>211901.1920134293</v>
          </cell>
          <cell r="T79">
            <v>123006.57773491833</v>
          </cell>
          <cell r="U79">
            <v>111875.74440158501</v>
          </cell>
          <cell r="V79">
            <v>17500.110626002999</v>
          </cell>
          <cell r="W79">
            <v>20139.916280048001</v>
          </cell>
          <cell r="X79">
            <v>18178.0991526572</v>
          </cell>
          <cell r="Y79">
            <v>7030.5172499406599</v>
          </cell>
          <cell r="Z79">
            <v>28118.554659799102</v>
          </cell>
          <cell r="AA79">
            <v>15182.805827936199</v>
          </cell>
          <cell r="AB79">
            <v>5558.0554594914001</v>
          </cell>
          <cell r="AC79">
            <v>11130.833333333334</v>
          </cell>
          <cell r="AD79">
            <v>105193.7550563085</v>
          </cell>
          <cell r="AE79">
            <v>80571.95983259911</v>
          </cell>
          <cell r="AF79">
            <v>71991.209263298399</v>
          </cell>
          <cell r="AG79">
            <v>8580.7505693007115</v>
          </cell>
          <cell r="AH79">
            <v>23858.431184678058</v>
          </cell>
          <cell r="AI79">
            <v>43861.569016666654</v>
          </cell>
          <cell r="AJ79">
            <v>35566.494809999997</v>
          </cell>
          <cell r="AK79">
            <v>13205.058949999999</v>
          </cell>
          <cell r="AL79">
            <v>22361.435859999998</v>
          </cell>
          <cell r="AM79">
            <v>8295.0742066666571</v>
          </cell>
          <cell r="AN79">
            <v>22700.70131</v>
          </cell>
          <cell r="AO79">
            <v>22682.870303333333</v>
          </cell>
          <cell r="AP79">
            <v>17788.598789999996</v>
          </cell>
          <cell r="AQ79">
            <v>340.2125666666667</v>
          </cell>
          <cell r="AR79">
            <v>4554.0589466666697</v>
          </cell>
          <cell r="AS79">
            <v>17.831006666666667</v>
          </cell>
          <cell r="AT79">
            <v>3.7685866666666654</v>
          </cell>
          <cell r="AU79">
            <v>1206013.7669000011</v>
          </cell>
          <cell r="AV79">
            <v>320017.52210377756</v>
          </cell>
        </row>
        <row r="80">
          <cell r="A80">
            <v>40025</v>
          </cell>
          <cell r="B80">
            <v>198365.17552467983</v>
          </cell>
          <cell r="C80">
            <v>139583.1110085508</v>
          </cell>
          <cell r="D80">
            <v>74326.973726253316</v>
          </cell>
          <cell r="E80">
            <v>74326.973726253316</v>
          </cell>
          <cell r="F80">
            <v>0</v>
          </cell>
          <cell r="G80">
            <v>65256.137282297495</v>
          </cell>
          <cell r="H80">
            <v>58194.266314555563</v>
          </cell>
          <cell r="I80">
            <v>58159.393812096183</v>
          </cell>
          <cell r="J80">
            <v>34.872502459381742</v>
          </cell>
          <cell r="K80">
            <v>34.872502459381742</v>
          </cell>
          <cell r="L80">
            <v>0</v>
          </cell>
          <cell r="M80">
            <v>7061.8709677419356</v>
          </cell>
          <cell r="N80">
            <v>58782.06451612903</v>
          </cell>
          <cell r="O80">
            <v>172938.4659323041</v>
          </cell>
          <cell r="P80">
            <v>272670.91580693697</v>
          </cell>
          <cell r="Q80">
            <v>146783.96758293721</v>
          </cell>
          <cell r="R80">
            <v>146783.96758295863</v>
          </cell>
          <cell r="S80">
            <v>212007.7873390668</v>
          </cell>
          <cell r="T80">
            <v>125253.38041291528</v>
          </cell>
          <cell r="U80">
            <v>112733.799767754</v>
          </cell>
          <cell r="V80">
            <v>17586.845185275801</v>
          </cell>
          <cell r="W80">
            <v>20491.874401911798</v>
          </cell>
          <cell r="X80">
            <v>18151.504194666599</v>
          </cell>
          <cell r="Y80">
            <v>7009.5232000616097</v>
          </cell>
          <cell r="Z80">
            <v>28201.019423231399</v>
          </cell>
          <cell r="AA80">
            <v>15567.4643892027</v>
          </cell>
          <cell r="AB80">
            <v>5771.5196918243901</v>
          </cell>
          <cell r="AC80">
            <v>12519.58064516129</v>
          </cell>
          <cell r="AD80">
            <v>104549.70494895311</v>
          </cell>
          <cell r="AE80">
            <v>81509.401014278468</v>
          </cell>
          <cell r="AF80">
            <v>72456.993856705303</v>
          </cell>
          <cell r="AG80">
            <v>9052.4071575731723</v>
          </cell>
          <cell r="AH80">
            <v>23126.666305789458</v>
          </cell>
          <cell r="AI80">
            <v>44943.049206451615</v>
          </cell>
          <cell r="AJ80">
            <v>36500.947229032245</v>
          </cell>
          <cell r="AK80">
            <v>13706.755348387094</v>
          </cell>
          <cell r="AL80">
            <v>22794.19188064515</v>
          </cell>
          <cell r="AM80">
            <v>8442.1019774193701</v>
          </cell>
          <cell r="AN80">
            <v>21956.94566129033</v>
          </cell>
          <cell r="AO80">
            <v>21942.449303225814</v>
          </cell>
          <cell r="AP80">
            <v>16952.066525806451</v>
          </cell>
          <cell r="AQ80">
            <v>345.99829032258054</v>
          </cell>
          <cell r="AR80">
            <v>4644.3844870967823</v>
          </cell>
          <cell r="AS80">
            <v>14.49635806451613</v>
          </cell>
          <cell r="AT80">
            <v>3.8089161290322577</v>
          </cell>
          <cell r="AU80">
            <v>1221732.888890001</v>
          </cell>
          <cell r="AV80">
            <v>320756.0490969409</v>
          </cell>
        </row>
        <row r="81">
          <cell r="A81">
            <v>40056</v>
          </cell>
          <cell r="B81">
            <v>201675.53928175848</v>
          </cell>
          <cell r="C81">
            <v>140664.11992691975</v>
          </cell>
          <cell r="D81">
            <v>74811.34105583225</v>
          </cell>
          <cell r="E81">
            <v>74811.34105583225</v>
          </cell>
          <cell r="F81">
            <v>0</v>
          </cell>
          <cell r="G81">
            <v>65852.778871087488</v>
          </cell>
          <cell r="H81">
            <v>58951.391774313299</v>
          </cell>
          <cell r="I81">
            <v>58922.706559854538</v>
          </cell>
          <cell r="J81">
            <v>28.68521445876037</v>
          </cell>
          <cell r="K81">
            <v>28.68521445876037</v>
          </cell>
          <cell r="L81">
            <v>0</v>
          </cell>
          <cell r="M81">
            <v>6901.3870967741932</v>
          </cell>
          <cell r="N81">
            <v>61011.419354838712</v>
          </cell>
          <cell r="O81">
            <v>174873.7520006322</v>
          </cell>
          <cell r="P81">
            <v>277166.0643180887</v>
          </cell>
          <cell r="Q81">
            <v>147729.42624840999</v>
          </cell>
          <cell r="R81">
            <v>147729.42624838563</v>
          </cell>
          <cell r="S81">
            <v>213586.44478237</v>
          </cell>
          <cell r="T81">
            <v>127698.52946885065</v>
          </cell>
          <cell r="U81">
            <v>113336.23914627</v>
          </cell>
          <cell r="V81">
            <v>17616.587809114899</v>
          </cell>
          <cell r="W81">
            <v>20583.9876330068</v>
          </cell>
          <cell r="X81">
            <v>17987.226569653001</v>
          </cell>
          <cell r="Y81">
            <v>6960.8346705016002</v>
          </cell>
          <cell r="Z81">
            <v>28368.076411917002</v>
          </cell>
          <cell r="AA81">
            <v>15842.9316193304</v>
          </cell>
          <cell r="AB81">
            <v>5950.0141586357004</v>
          </cell>
          <cell r="AC81">
            <v>14362.290322580646</v>
          </cell>
          <cell r="AD81">
            <v>105308.53861742141</v>
          </cell>
          <cell r="AE81">
            <v>81883.132206071255</v>
          </cell>
          <cell r="AF81">
            <v>72918.085192553364</v>
          </cell>
          <cell r="AG81">
            <v>8965.0470135178984</v>
          </cell>
          <cell r="AH81">
            <v>23381.8549799865</v>
          </cell>
          <cell r="AI81">
            <v>46228.050158064521</v>
          </cell>
          <cell r="AJ81">
            <v>38283.361296774186</v>
          </cell>
          <cell r="AK81">
            <v>14636.634054838705</v>
          </cell>
          <cell r="AL81">
            <v>23646.727241935481</v>
          </cell>
          <cell r="AM81">
            <v>7944.6888612903349</v>
          </cell>
          <cell r="AN81">
            <v>21109.165229032249</v>
          </cell>
          <cell r="AO81">
            <v>21097.64792903225</v>
          </cell>
          <cell r="AP81">
            <v>16211.258574193549</v>
          </cell>
          <cell r="AQ81">
            <v>352.2018419354838</v>
          </cell>
          <cell r="AR81">
            <v>4534.1875129032169</v>
          </cell>
          <cell r="AS81">
            <v>11.517299999999999</v>
          </cell>
          <cell r="AT81">
            <v>3.8391000000000015</v>
          </cell>
          <cell r="AU81">
            <v>1241893.6615133339</v>
          </cell>
          <cell r="AV81">
            <v>323485.62462903635</v>
          </cell>
        </row>
        <row r="82">
          <cell r="A82">
            <v>40086</v>
          </cell>
          <cell r="B82">
            <v>207115.45534760709</v>
          </cell>
          <cell r="C82">
            <v>143170.48868094041</v>
          </cell>
          <cell r="D82">
            <v>76262.918655044719</v>
          </cell>
          <cell r="E82">
            <v>76262.918655044719</v>
          </cell>
          <cell r="F82">
            <v>0</v>
          </cell>
          <cell r="G82">
            <v>66907.570025895708</v>
          </cell>
          <cell r="H82">
            <v>60176.33669256237</v>
          </cell>
          <cell r="I82">
            <v>60154.804328907332</v>
          </cell>
          <cell r="J82">
            <v>21.53236365503804</v>
          </cell>
          <cell r="K82">
            <v>21.53236365503804</v>
          </cell>
          <cell r="L82">
            <v>0</v>
          </cell>
          <cell r="M82">
            <v>6731.2333333333336</v>
          </cell>
          <cell r="N82">
            <v>63944.966666666667</v>
          </cell>
          <cell r="O82">
            <v>180216.67161668121</v>
          </cell>
          <cell r="P82">
            <v>283658.99370653997</v>
          </cell>
          <cell r="Q82">
            <v>150231.06989150471</v>
          </cell>
          <cell r="R82">
            <v>150231.06989149537</v>
          </cell>
          <cell r="S82">
            <v>217185.87228287221</v>
          </cell>
          <cell r="T82">
            <v>130163.46663408767</v>
          </cell>
          <cell r="U82">
            <v>113653.799967421</v>
          </cell>
          <cell r="V82">
            <v>17724.9803551964</v>
          </cell>
          <cell r="W82">
            <v>20592.511358087701</v>
          </cell>
          <cell r="X82">
            <v>17718.171855581801</v>
          </cell>
          <cell r="Y82">
            <v>7021.1204934389598</v>
          </cell>
          <cell r="Z82">
            <v>28605.738310836801</v>
          </cell>
          <cell r="AA82">
            <v>16169.199058238801</v>
          </cell>
          <cell r="AB82">
            <v>5988.9866248410199</v>
          </cell>
          <cell r="AC82">
            <v>16509.666666666668</v>
          </cell>
          <cell r="AD82">
            <v>106864.58268023501</v>
          </cell>
          <cell r="AE82">
            <v>82874.168527352114</v>
          </cell>
          <cell r="AF82">
            <v>73968.151236450649</v>
          </cell>
          <cell r="AG82">
            <v>8906.0172909014655</v>
          </cell>
          <cell r="AH82">
            <v>24159.147819170288</v>
          </cell>
          <cell r="AI82">
            <v>47047.381689999995</v>
          </cell>
          <cell r="AJ82">
            <v>39206.535796666678</v>
          </cell>
          <cell r="AK82">
            <v>15202.238249999999</v>
          </cell>
          <cell r="AL82">
            <v>24004.297546666679</v>
          </cell>
          <cell r="AM82">
            <v>7840.8458933333168</v>
          </cell>
          <cell r="AN82">
            <v>20391.42945</v>
          </cell>
          <cell r="AO82">
            <v>20380.924883333333</v>
          </cell>
          <cell r="AP82">
            <v>15453.032189999994</v>
          </cell>
          <cell r="AQ82">
            <v>363.1178000000001</v>
          </cell>
          <cell r="AR82">
            <v>4564.7748933333387</v>
          </cell>
          <cell r="AS82">
            <v>10.504566666666669</v>
          </cell>
          <cell r="AT82">
            <v>3.8427899999999995</v>
          </cell>
          <cell r="AU82">
            <v>1266788.707813334</v>
          </cell>
          <cell r="AV82">
            <v>329653.37887663237</v>
          </cell>
        </row>
        <row r="83">
          <cell r="A83">
            <v>40117</v>
          </cell>
          <cell r="B83">
            <v>209640.25661948576</v>
          </cell>
          <cell r="C83">
            <v>146309.28887755028</v>
          </cell>
          <cell r="D83">
            <v>77627.354947568354</v>
          </cell>
          <cell r="E83">
            <v>77627.354947568354</v>
          </cell>
          <cell r="F83">
            <v>0</v>
          </cell>
          <cell r="G83">
            <v>68681.933929981926</v>
          </cell>
          <cell r="H83">
            <v>61812.385542885153</v>
          </cell>
          <cell r="I83">
            <v>61792.613370222454</v>
          </cell>
          <cell r="J83">
            <v>19.772172662699592</v>
          </cell>
          <cell r="K83">
            <v>19.772172662699592</v>
          </cell>
          <cell r="L83">
            <v>0</v>
          </cell>
          <cell r="M83">
            <v>6869.5483870967746</v>
          </cell>
          <cell r="N83">
            <v>63330.967741935478</v>
          </cell>
          <cell r="O83">
            <v>181663.36981050429</v>
          </cell>
          <cell r="P83">
            <v>287872.04516201449</v>
          </cell>
          <cell r="Q83">
            <v>152541.1574310945</v>
          </cell>
          <cell r="R83">
            <v>152541.15743111339</v>
          </cell>
          <cell r="S83">
            <v>221289.11386288091</v>
          </cell>
          <cell r="T83">
            <v>130950.4718121154</v>
          </cell>
          <cell r="U83">
            <v>114248.69761856701</v>
          </cell>
          <cell r="V83">
            <v>17121.2992832903</v>
          </cell>
          <cell r="W83">
            <v>20790.934260817299</v>
          </cell>
          <cell r="X83">
            <v>17718.361745659498</v>
          </cell>
          <cell r="Y83">
            <v>6912.5352771820199</v>
          </cell>
          <cell r="Z83">
            <v>28911.974226588001</v>
          </cell>
          <cell r="AA83">
            <v>16769.8808272684</v>
          </cell>
          <cell r="AB83">
            <v>6102.05422810859</v>
          </cell>
          <cell r="AC83">
            <v>16701.774193548386</v>
          </cell>
          <cell r="AD83">
            <v>108850.3803288936</v>
          </cell>
          <cell r="AE83">
            <v>84201.690861689596</v>
          </cell>
          <cell r="AF83">
            <v>74913.802483545034</v>
          </cell>
          <cell r="AG83">
            <v>9287.8883781445566</v>
          </cell>
          <cell r="AH83">
            <v>24747.268512649312</v>
          </cell>
          <cell r="AI83">
            <v>45223.692967741954</v>
          </cell>
          <cell r="AJ83">
            <v>38770.561448387103</v>
          </cell>
          <cell r="AK83">
            <v>14891.24056774193</v>
          </cell>
          <cell r="AL83">
            <v>23879.320880645173</v>
          </cell>
          <cell r="AM83">
            <v>6453.1315193548508</v>
          </cell>
          <cell r="AN83">
            <v>19832.51971290322</v>
          </cell>
          <cell r="AO83">
            <v>19824.866280645158</v>
          </cell>
          <cell r="AP83">
            <v>14932.72085806452</v>
          </cell>
          <cell r="AQ83">
            <v>396.51747419354842</v>
          </cell>
          <cell r="AR83">
            <v>4495.6279483870894</v>
          </cell>
          <cell r="AS83">
            <v>7.6534322580645178</v>
          </cell>
          <cell r="AT83">
            <v>3.8267161290322589</v>
          </cell>
          <cell r="AU83">
            <v>1299402.0158333341</v>
          </cell>
          <cell r="AV83">
            <v>339560.59765581327</v>
          </cell>
        </row>
        <row r="84">
          <cell r="A84">
            <v>40147</v>
          </cell>
          <cell r="B84">
            <v>212916.71190058292</v>
          </cell>
          <cell r="C84">
            <v>151249.34523391625</v>
          </cell>
          <cell r="D84">
            <v>80051.650429594854</v>
          </cell>
          <cell r="E84">
            <v>80051.650429594854</v>
          </cell>
          <cell r="F84">
            <v>0</v>
          </cell>
          <cell r="G84">
            <v>71197.694804321392</v>
          </cell>
          <cell r="H84">
            <v>64078.128137654727</v>
          </cell>
          <cell r="I84">
            <v>64060.007758590189</v>
          </cell>
          <cell r="J84">
            <v>18.120379064537808</v>
          </cell>
          <cell r="K84">
            <v>18.120379064537808</v>
          </cell>
          <cell r="L84">
            <v>0</v>
          </cell>
          <cell r="M84">
            <v>7119.5666666666666</v>
          </cell>
          <cell r="N84">
            <v>61667.366666666669</v>
          </cell>
          <cell r="O84">
            <v>184427.80650857929</v>
          </cell>
          <cell r="P84">
            <v>292470.16332000121</v>
          </cell>
          <cell r="Q84">
            <v>156777.67045073351</v>
          </cell>
          <cell r="R84">
            <v>156777.67045075516</v>
          </cell>
          <cell r="S84">
            <v>228069.20219545171</v>
          </cell>
          <cell r="T84">
            <v>132857.87703989533</v>
          </cell>
          <cell r="U84">
            <v>115447.54370656201</v>
          </cell>
          <cell r="V84">
            <v>17239.555395495801</v>
          </cell>
          <cell r="W84">
            <v>21095.891980861499</v>
          </cell>
          <cell r="X84">
            <v>17669.9507664714</v>
          </cell>
          <cell r="Y84">
            <v>6914.5932912140497</v>
          </cell>
          <cell r="Z84">
            <v>29285.0773254509</v>
          </cell>
          <cell r="AA84">
            <v>17063.908574240901</v>
          </cell>
          <cell r="AB84">
            <v>6331.2226307657402</v>
          </cell>
          <cell r="AC84">
            <v>17410.333333333332</v>
          </cell>
          <cell r="AD84">
            <v>111273.81441416471</v>
          </cell>
          <cell r="AE84">
            <v>86351.401318223419</v>
          </cell>
          <cell r="AF84">
            <v>76726.020021160308</v>
          </cell>
          <cell r="AG84">
            <v>9625.381297063117</v>
          </cell>
          <cell r="AH84">
            <v>25271.598643710076</v>
          </cell>
          <cell r="AI84">
            <v>44328.231619999999</v>
          </cell>
          <cell r="AJ84">
            <v>38165.260399999992</v>
          </cell>
          <cell r="AK84">
            <v>14601.515723333336</v>
          </cell>
          <cell r="AL84">
            <v>23563.744676666654</v>
          </cell>
          <cell r="AM84">
            <v>6162.9712200000067</v>
          </cell>
          <cell r="AN84">
            <v>19683.270629999992</v>
          </cell>
          <cell r="AO84">
            <v>19675.648103333326</v>
          </cell>
          <cell r="AP84">
            <v>14748.786736666667</v>
          </cell>
          <cell r="AQ84">
            <v>382.39801000000011</v>
          </cell>
          <cell r="AR84">
            <v>4544.4633566666589</v>
          </cell>
          <cell r="AS84">
            <v>7.6225266666666665</v>
          </cell>
          <cell r="AT84">
            <v>3.8112633333333332</v>
          </cell>
          <cell r="AU84">
            <v>1333491.289643334</v>
          </cell>
          <cell r="AV84">
            <v>349881.69880066032</v>
          </cell>
        </row>
        <row r="85">
          <cell r="A85">
            <v>40178</v>
          </cell>
          <cell r="B85">
            <v>215352.55385644094</v>
          </cell>
          <cell r="C85">
            <v>154216.06998547318</v>
          </cell>
          <cell r="D85">
            <v>81708.09356667762</v>
          </cell>
          <cell r="E85">
            <v>81708.09356667762</v>
          </cell>
          <cell r="F85">
            <v>0</v>
          </cell>
          <cell r="G85">
            <v>72507.976418795559</v>
          </cell>
          <cell r="H85">
            <v>64788.073192989112</v>
          </cell>
          <cell r="I85">
            <v>64771.307214065986</v>
          </cell>
          <cell r="J85">
            <v>16.765978923125243</v>
          </cell>
          <cell r="K85">
            <v>16.765978923125243</v>
          </cell>
          <cell r="L85">
            <v>0</v>
          </cell>
          <cell r="M85">
            <v>7719.9032258064517</v>
          </cell>
          <cell r="N85">
            <v>61136.483870967742</v>
          </cell>
          <cell r="O85">
            <v>191159.13246889511</v>
          </cell>
          <cell r="P85">
            <v>296166.52900352259</v>
          </cell>
          <cell r="Q85">
            <v>160976.02825725439</v>
          </cell>
          <cell r="R85">
            <v>160976.02825729645</v>
          </cell>
          <cell r="S85">
            <v>233358.973643876</v>
          </cell>
          <cell r="T85">
            <v>134571.99845713229</v>
          </cell>
          <cell r="U85">
            <v>117234.417811971</v>
          </cell>
          <cell r="V85">
            <v>17547.298246358099</v>
          </cell>
          <cell r="W85">
            <v>21591.514243666399</v>
          </cell>
          <cell r="X85">
            <v>17582.8804014296</v>
          </cell>
          <cell r="Y85">
            <v>6953.1718965193304</v>
          </cell>
          <cell r="Z85">
            <v>29783.0726364455</v>
          </cell>
          <cell r="AA85">
            <v>17331.319076366799</v>
          </cell>
          <cell r="AB85">
            <v>6520.6286647361503</v>
          </cell>
          <cell r="AC85">
            <v>17337.580645161292</v>
          </cell>
          <cell r="AD85">
            <v>114427.5890947725</v>
          </cell>
          <cell r="AE85">
            <v>89046.961730954936</v>
          </cell>
          <cell r="AF85">
            <v>79267.934690618829</v>
          </cell>
          <cell r="AG85">
            <v>9779.0270403361101</v>
          </cell>
          <cell r="AH85">
            <v>24973.572778416776</v>
          </cell>
          <cell r="AI85">
            <v>44993.423816129012</v>
          </cell>
          <cell r="AJ85">
            <v>38084.060035483861</v>
          </cell>
          <cell r="AK85">
            <v>14685.581461290318</v>
          </cell>
          <cell r="AL85">
            <v>23398.478574193541</v>
          </cell>
          <cell r="AM85">
            <v>6909.3637806451516</v>
          </cell>
          <cell r="AN85">
            <v>19929.210632258069</v>
          </cell>
          <cell r="AO85">
            <v>19921.598322580649</v>
          </cell>
          <cell r="AP85">
            <v>14902.756251612904</v>
          </cell>
          <cell r="AQ85">
            <v>381.84067741935485</v>
          </cell>
          <cell r="AR85">
            <v>4637.0013935483903</v>
          </cell>
          <cell r="AS85">
            <v>7.6123096774193542</v>
          </cell>
          <cell r="AT85">
            <v>3.8061548387096771</v>
          </cell>
          <cell r="AU85">
            <v>1361313.334520001</v>
          </cell>
          <cell r="AV85">
            <v>357661.04959132435</v>
          </cell>
        </row>
        <row r="86">
          <cell r="A86">
            <v>40209</v>
          </cell>
          <cell r="B86">
            <v>218607.64883797907</v>
          </cell>
          <cell r="C86">
            <v>156398.06819281779</v>
          </cell>
          <cell r="D86">
            <v>84125.665341190412</v>
          </cell>
          <cell r="E86">
            <v>84125.665341190412</v>
          </cell>
          <cell r="F86">
            <v>0</v>
          </cell>
          <cell r="G86">
            <v>72272.402851627383</v>
          </cell>
          <cell r="H86">
            <v>64830.402851627383</v>
          </cell>
          <cell r="I86">
            <v>64814.167667872454</v>
          </cell>
          <cell r="J86">
            <v>16.235183754929455</v>
          </cell>
          <cell r="K86">
            <v>16.235183754929455</v>
          </cell>
          <cell r="L86">
            <v>0</v>
          </cell>
          <cell r="M86">
            <v>7442</v>
          </cell>
          <cell r="N86">
            <v>62209.580645161288</v>
          </cell>
          <cell r="O86">
            <v>196968.02373832939</v>
          </cell>
          <cell r="P86">
            <v>302034.68987625971</v>
          </cell>
          <cell r="Q86">
            <v>165177.68983665519</v>
          </cell>
          <cell r="R86">
            <v>165177.6898367508</v>
          </cell>
          <cell r="S86">
            <v>237247.1469331962</v>
          </cell>
          <cell r="T86">
            <v>136533.17703017947</v>
          </cell>
          <cell r="U86">
            <v>119043.209288244</v>
          </cell>
          <cell r="V86">
            <v>17374.825790632302</v>
          </cell>
          <cell r="W86">
            <v>22060.437295750398</v>
          </cell>
          <cell r="X86">
            <v>17565.5576183382</v>
          </cell>
          <cell r="Y86">
            <v>7030.29128992196</v>
          </cell>
          <cell r="Z86">
            <v>30271.1933568723</v>
          </cell>
          <cell r="AA86">
            <v>17898.835491765902</v>
          </cell>
          <cell r="AB86">
            <v>6992.0644355842796</v>
          </cell>
          <cell r="AC86">
            <v>17489.967741935485</v>
          </cell>
          <cell r="AD86">
            <v>117127.4666871081</v>
          </cell>
          <cell r="AE86">
            <v>91079.254081039064</v>
          </cell>
          <cell r="AF86">
            <v>81052.024495560385</v>
          </cell>
          <cell r="AG86">
            <v>10027.229585478681</v>
          </cell>
          <cell r="AH86">
            <v>25783.68599054273</v>
          </cell>
          <cell r="AI86">
            <v>44737.208216129024</v>
          </cell>
          <cell r="AJ86">
            <v>38375.944303225813</v>
          </cell>
          <cell r="AK86">
            <v>14825.724787096777</v>
          </cell>
          <cell r="AL86">
            <v>23550.219516129036</v>
          </cell>
          <cell r="AM86">
            <v>6361.2639129032104</v>
          </cell>
          <cell r="AN86">
            <v>20106.793061290322</v>
          </cell>
          <cell r="AO86">
            <v>20099.183938709677</v>
          </cell>
          <cell r="AP86">
            <v>14980.302877419354</v>
          </cell>
          <cell r="AQ86">
            <v>425.56296774193544</v>
          </cell>
          <cell r="AR86">
            <v>4693.3180935483879</v>
          </cell>
          <cell r="AS86">
            <v>7.6091225806451606</v>
          </cell>
          <cell r="AT86">
            <v>3.8045612903225803</v>
          </cell>
          <cell r="AU86">
            <v>1397466.2097333339</v>
          </cell>
          <cell r="AV86">
            <v>367313.36495694774</v>
          </cell>
        </row>
        <row r="87">
          <cell r="A87">
            <v>40237</v>
          </cell>
          <cell r="B87">
            <v>223181.85864449741</v>
          </cell>
          <cell r="C87">
            <v>157642.18007306883</v>
          </cell>
          <cell r="D87">
            <v>85062.802028629987</v>
          </cell>
          <cell r="E87">
            <v>85062.802028629987</v>
          </cell>
          <cell r="F87">
            <v>0</v>
          </cell>
          <cell r="G87">
            <v>72579.378044438854</v>
          </cell>
          <cell r="H87">
            <v>65162.520901581709</v>
          </cell>
          <cell r="I87">
            <v>65144.669097758786</v>
          </cell>
          <cell r="J87">
            <v>17.85180382292544</v>
          </cell>
          <cell r="K87">
            <v>17.85180382292544</v>
          </cell>
          <cell r="L87">
            <v>0</v>
          </cell>
          <cell r="M87">
            <v>7416.8571428571431</v>
          </cell>
          <cell r="N87">
            <v>65539.678571428565</v>
          </cell>
          <cell r="O87">
            <v>201004.18832523271</v>
          </cell>
          <cell r="P87">
            <v>308594.93605385133</v>
          </cell>
          <cell r="Q87">
            <v>167365.59315547271</v>
          </cell>
          <cell r="R87">
            <v>167365.59315551221</v>
          </cell>
          <cell r="S87">
            <v>239867.43096028909</v>
          </cell>
          <cell r="T87">
            <v>139488.15896589585</v>
          </cell>
          <cell r="U87">
            <v>121016.766108753</v>
          </cell>
          <cell r="V87">
            <v>16870.335658772499</v>
          </cell>
          <cell r="W87">
            <v>22817.575984891198</v>
          </cell>
          <cell r="X87">
            <v>17714.641655906202</v>
          </cell>
          <cell r="Y87">
            <v>7118.3577005281704</v>
          </cell>
          <cell r="Z87">
            <v>30831.051667944401</v>
          </cell>
          <cell r="AA87">
            <v>18222.756839862901</v>
          </cell>
          <cell r="AB87">
            <v>7245.0052764003103</v>
          </cell>
          <cell r="AC87">
            <v>18471.392857142859</v>
          </cell>
          <cell r="AD87">
            <v>118469.60729566999</v>
          </cell>
          <cell r="AE87">
            <v>92325.799390342741</v>
          </cell>
          <cell r="AF87">
            <v>82302.791126882221</v>
          </cell>
          <cell r="AG87">
            <v>10023.008263460526</v>
          </cell>
          <cell r="AH87">
            <v>26416.765464691249</v>
          </cell>
          <cell r="AI87">
            <v>44139.897567857159</v>
          </cell>
          <cell r="AJ87">
            <v>38632.738228571427</v>
          </cell>
          <cell r="AK87">
            <v>15173.796239285717</v>
          </cell>
          <cell r="AL87">
            <v>23458.941989285711</v>
          </cell>
          <cell r="AM87">
            <v>5507.1593392857321</v>
          </cell>
          <cell r="AN87">
            <v>21004.879064285717</v>
          </cell>
          <cell r="AO87">
            <v>20481.747542857145</v>
          </cell>
          <cell r="AP87">
            <v>15033.554999999998</v>
          </cell>
          <cell r="AQ87">
            <v>500.78433928571434</v>
          </cell>
          <cell r="AR87">
            <v>4947.4082035714328</v>
          </cell>
          <cell r="AS87">
            <v>523.13152142857155</v>
          </cell>
          <cell r="AT87">
            <v>3.8520892857142863</v>
          </cell>
          <cell r="AU87">
            <v>1441009.9527466679</v>
          </cell>
          <cell r="AV87">
            <v>374085.29394444288</v>
          </cell>
        </row>
        <row r="88">
          <cell r="A88">
            <v>40268</v>
          </cell>
          <cell r="B88">
            <v>226991.35341564531</v>
          </cell>
          <cell r="C88">
            <v>160137.86954467758</v>
          </cell>
          <cell r="D88">
            <v>86459.88236268083</v>
          </cell>
          <cell r="E88">
            <v>86459.88236268083</v>
          </cell>
          <cell r="F88">
            <v>0</v>
          </cell>
          <cell r="G88">
            <v>73677.987181996752</v>
          </cell>
          <cell r="H88">
            <v>66131.342020706434</v>
          </cell>
          <cell r="I88">
            <v>66113.798817848408</v>
          </cell>
          <cell r="J88">
            <v>17.543202858016041</v>
          </cell>
          <cell r="K88">
            <v>17.543202858016041</v>
          </cell>
          <cell r="L88">
            <v>0</v>
          </cell>
          <cell r="M88">
            <v>7546.6451612903229</v>
          </cell>
          <cell r="N88">
            <v>66853.483870967742</v>
          </cell>
          <cell r="O88">
            <v>199593.42190423471</v>
          </cell>
          <cell r="P88">
            <v>314711.09574910061</v>
          </cell>
          <cell r="Q88">
            <v>169979.93768568171</v>
          </cell>
          <cell r="R88">
            <v>169979.93768566224</v>
          </cell>
          <cell r="S88">
            <v>243677.63089772989</v>
          </cell>
          <cell r="T88">
            <v>142006.63250230812</v>
          </cell>
          <cell r="U88">
            <v>123293.37443779199</v>
          </cell>
          <cell r="V88">
            <v>17036.982264224302</v>
          </cell>
          <cell r="W88">
            <v>23530.451810247901</v>
          </cell>
          <cell r="X88">
            <v>17941.689495898201</v>
          </cell>
          <cell r="Y88">
            <v>7258.9620622098701</v>
          </cell>
          <cell r="Z88">
            <v>31353.911938400099</v>
          </cell>
          <cell r="AA88">
            <v>18597.710749262002</v>
          </cell>
          <cell r="AB88">
            <v>7455.1586924644698</v>
          </cell>
          <cell r="AC88">
            <v>18713.258064516129</v>
          </cell>
          <cell r="AD88">
            <v>120678.2345373389</v>
          </cell>
          <cell r="AE88">
            <v>93773.566957163275</v>
          </cell>
          <cell r="AF88">
            <v>83520.05532298141</v>
          </cell>
          <cell r="AG88">
            <v>10253.511634181868</v>
          </cell>
          <cell r="AH88">
            <v>27063.674694680303</v>
          </cell>
          <cell r="AI88">
            <v>45678.44404193548</v>
          </cell>
          <cell r="AJ88">
            <v>39200.727129032268</v>
          </cell>
          <cell r="AK88">
            <v>15649.496780645162</v>
          </cell>
          <cell r="AL88">
            <v>23551.230348387107</v>
          </cell>
          <cell r="AM88">
            <v>6477.7169129032118</v>
          </cell>
          <cell r="AN88">
            <v>21769.060496774186</v>
          </cell>
          <cell r="AO88">
            <v>21161.775509677413</v>
          </cell>
          <cell r="AP88">
            <v>15478.787070967741</v>
          </cell>
          <cell r="AQ88">
            <v>492.15669677419362</v>
          </cell>
          <cell r="AR88">
            <v>5190.831741935478</v>
          </cell>
          <cell r="AS88">
            <v>607.2849870967741</v>
          </cell>
          <cell r="AT88">
            <v>3.8625096774193546</v>
          </cell>
          <cell r="AU88">
            <v>1489818.866260001</v>
          </cell>
          <cell r="AV88">
            <v>385712.65593705606</v>
          </cell>
        </row>
        <row r="89">
          <cell r="A89">
            <v>40298</v>
          </cell>
          <cell r="B89">
            <v>232363.0861352566</v>
          </cell>
          <cell r="C89">
            <v>163146.31946858994</v>
          </cell>
          <cell r="D89">
            <v>88258.062393539163</v>
          </cell>
          <cell r="E89">
            <v>88258.062393539163</v>
          </cell>
          <cell r="F89">
            <v>0</v>
          </cell>
          <cell r="G89">
            <v>74888.257075050773</v>
          </cell>
          <cell r="H89">
            <v>67086.390408384104</v>
          </cell>
          <cell r="I89">
            <v>67069.20532686064</v>
          </cell>
          <cell r="J89">
            <v>17.185081523465488</v>
          </cell>
          <cell r="K89">
            <v>17.185081523465488</v>
          </cell>
          <cell r="L89">
            <v>0</v>
          </cell>
          <cell r="M89">
            <v>7801.8666666666668</v>
          </cell>
          <cell r="N89">
            <v>69216.766666666663</v>
          </cell>
          <cell r="O89">
            <v>202966.8612571164</v>
          </cell>
          <cell r="P89">
            <v>321561.74125732243</v>
          </cell>
          <cell r="Q89">
            <v>173072.95168091339</v>
          </cell>
          <cell r="R89">
            <v>173072.95168101208</v>
          </cell>
          <cell r="S89">
            <v>248012.18939192509</v>
          </cell>
          <cell r="T89">
            <v>146049.38926775701</v>
          </cell>
          <cell r="U89">
            <v>127368.689267757</v>
          </cell>
          <cell r="V89">
            <v>17842.338137475999</v>
          </cell>
          <cell r="W89">
            <v>24521.604378002601</v>
          </cell>
          <cell r="X89">
            <v>18199.967001047899</v>
          </cell>
          <cell r="Y89">
            <v>7419.9552633562198</v>
          </cell>
          <cell r="Z89">
            <v>32053.0681162613</v>
          </cell>
          <cell r="AA89">
            <v>19634.804353762898</v>
          </cell>
          <cell r="AB89">
            <v>7646.9210385639299</v>
          </cell>
          <cell r="AC89">
            <v>18680.7</v>
          </cell>
          <cell r="AD89">
            <v>122798.5610625486</v>
          </cell>
          <cell r="AE89">
            <v>95168.967496449506</v>
          </cell>
          <cell r="AF89">
            <v>84814.889287472921</v>
          </cell>
          <cell r="AG89">
            <v>10354.078208976578</v>
          </cell>
          <cell r="AH89">
            <v>27856.135100519459</v>
          </cell>
          <cell r="AI89">
            <v>59727.143123333321</v>
          </cell>
          <cell r="AJ89">
            <v>39885.340673333318</v>
          </cell>
          <cell r="AK89">
            <v>16123.290990000003</v>
          </cell>
          <cell r="AL89">
            <v>23762.049683333316</v>
          </cell>
          <cell r="AM89">
            <v>19841.802450000003</v>
          </cell>
          <cell r="AN89">
            <v>22731.625636666664</v>
          </cell>
          <cell r="AO89">
            <v>22123.180509999998</v>
          </cell>
          <cell r="AP89">
            <v>16276.550580000001</v>
          </cell>
          <cell r="AQ89">
            <v>465.58208999999994</v>
          </cell>
          <cell r="AR89">
            <v>5381.0478399999974</v>
          </cell>
          <cell r="AS89">
            <v>608.44512666666674</v>
          </cell>
          <cell r="AT89">
            <v>3.8754466666666683</v>
          </cell>
          <cell r="AU89">
            <v>1524182.758956668</v>
          </cell>
          <cell r="AV89">
            <v>393292.151861205</v>
          </cell>
        </row>
        <row r="90">
          <cell r="A90">
            <v>40329</v>
          </cell>
          <cell r="B90">
            <v>242745.29507733753</v>
          </cell>
          <cell r="C90">
            <v>166994.71443217623</v>
          </cell>
          <cell r="D90">
            <v>90407.608900384221</v>
          </cell>
          <cell r="E90">
            <v>90407.608900384221</v>
          </cell>
          <cell r="F90">
            <v>0</v>
          </cell>
          <cell r="G90">
            <v>76587.105531792011</v>
          </cell>
          <cell r="H90">
            <v>68620.91198340492</v>
          </cell>
          <cell r="I90">
            <v>68604.706519868079</v>
          </cell>
          <cell r="J90">
            <v>16.205463536834884</v>
          </cell>
          <cell r="K90">
            <v>16.205463536834884</v>
          </cell>
          <cell r="L90">
            <v>0</v>
          </cell>
          <cell r="M90">
            <v>7966.1935483870966</v>
          </cell>
          <cell r="N90">
            <v>75750.580645161288</v>
          </cell>
          <cell r="O90">
            <v>205202.93447094451</v>
          </cell>
          <cell r="P90">
            <v>333628.86913904408</v>
          </cell>
          <cell r="Q90">
            <v>177175.765328582</v>
          </cell>
          <cell r="R90">
            <v>177175.76532835298</v>
          </cell>
          <cell r="S90">
            <v>253870.48697065949</v>
          </cell>
          <cell r="T90">
            <v>149836.75550380925</v>
          </cell>
          <cell r="U90">
            <v>131335.23937477701</v>
          </cell>
          <cell r="V90">
            <v>18873.542239193299</v>
          </cell>
          <cell r="W90">
            <v>25418.526428077701</v>
          </cell>
          <cell r="X90">
            <v>18344.2306687696</v>
          </cell>
          <cell r="Y90">
            <v>7589.3021912413196</v>
          </cell>
          <cell r="Z90">
            <v>32693.628642518401</v>
          </cell>
          <cell r="AA90">
            <v>20399.0923842056</v>
          </cell>
          <cell r="AB90">
            <v>7910.2044367993703</v>
          </cell>
          <cell r="AC90">
            <v>18501.516129032258</v>
          </cell>
          <cell r="AD90">
            <v>126463.2306771132</v>
          </cell>
          <cell r="AE90">
            <v>98077.068786968244</v>
          </cell>
          <cell r="AF90">
            <v>86768.156427968759</v>
          </cell>
          <cell r="AG90">
            <v>11308.91235899948</v>
          </cell>
          <cell r="AH90">
            <v>28678.91053858363</v>
          </cell>
          <cell r="AI90">
            <v>63207.532003225795</v>
          </cell>
          <cell r="AJ90">
            <v>41105.604722580654</v>
          </cell>
          <cell r="AK90">
            <v>16879.846996774195</v>
          </cell>
          <cell r="AL90">
            <v>24225.757725806459</v>
          </cell>
          <cell r="AM90">
            <v>22101.927280645141</v>
          </cell>
          <cell r="AN90">
            <v>23362.2405</v>
          </cell>
          <cell r="AO90">
            <v>22749.709051612903</v>
          </cell>
          <cell r="AP90">
            <v>16852.892141935481</v>
          </cell>
          <cell r="AQ90">
            <v>460.13794193548364</v>
          </cell>
          <cell r="AR90">
            <v>5436.6789677419383</v>
          </cell>
          <cell r="AS90">
            <v>612.53144838709682</v>
          </cell>
          <cell r="AT90">
            <v>3.9014741935483874</v>
          </cell>
          <cell r="AU90">
            <v>1552391.188166667</v>
          </cell>
          <cell r="AV90">
            <v>397898.61758761719</v>
          </cell>
        </row>
        <row r="91">
          <cell r="A91">
            <v>40359</v>
          </cell>
          <cell r="B91">
            <v>250271.90349890635</v>
          </cell>
          <cell r="C91">
            <v>170984.43683223971</v>
          </cell>
          <cell r="D91">
            <v>92604.117811688629</v>
          </cell>
          <cell r="E91">
            <v>92604.117811688629</v>
          </cell>
          <cell r="F91">
            <v>0</v>
          </cell>
          <cell r="G91">
            <v>78380.319020551076</v>
          </cell>
          <cell r="H91">
            <v>70299.119020551079</v>
          </cell>
          <cell r="I91">
            <v>70284.020359877133</v>
          </cell>
          <cell r="J91">
            <v>15.09866067394883</v>
          </cell>
          <cell r="K91">
            <v>15.09866067394883</v>
          </cell>
          <cell r="L91">
            <v>0</v>
          </cell>
          <cell r="M91">
            <v>8081.2</v>
          </cell>
          <cell r="N91">
            <v>79287.46666666666</v>
          </cell>
          <cell r="O91">
            <v>208212.89898622461</v>
          </cell>
          <cell r="P91">
            <v>342033.9092194484</v>
          </cell>
          <cell r="Q91">
            <v>180817.97956152059</v>
          </cell>
          <cell r="R91">
            <v>180817.97956168145</v>
          </cell>
          <cell r="S91">
            <v>259286.713225163</v>
          </cell>
          <cell r="T91">
            <v>153430.782358189</v>
          </cell>
          <cell r="U91">
            <v>134631.18235818899</v>
          </cell>
          <cell r="V91">
            <v>19296.0521790239</v>
          </cell>
          <cell r="W91">
            <v>26121.803741707801</v>
          </cell>
          <cell r="X91">
            <v>18543.662164180099</v>
          </cell>
          <cell r="Y91">
            <v>7692.5354900474504</v>
          </cell>
          <cell r="Z91">
            <v>33259.569271375098</v>
          </cell>
          <cell r="AA91">
            <v>21225.761925021801</v>
          </cell>
          <cell r="AB91">
            <v>8216.9457468518103</v>
          </cell>
          <cell r="AC91">
            <v>18799.599999999999</v>
          </cell>
          <cell r="AD91">
            <v>128623.8315666436</v>
          </cell>
          <cell r="AE91">
            <v>99353.701617869039</v>
          </cell>
          <cell r="AF91">
            <v>88213.861749992822</v>
          </cell>
          <cell r="AG91">
            <v>11139.839867876211</v>
          </cell>
          <cell r="AH91">
            <v>28610.586002029755</v>
          </cell>
          <cell r="AI91">
            <v>61700.161619999999</v>
          </cell>
          <cell r="AJ91">
            <v>42123.305690000001</v>
          </cell>
          <cell r="AK91">
            <v>17396.114123333336</v>
          </cell>
          <cell r="AL91">
            <v>24727.191566666665</v>
          </cell>
          <cell r="AM91">
            <v>19576.855929999998</v>
          </cell>
          <cell r="AN91">
            <v>23288.237470000004</v>
          </cell>
          <cell r="AO91">
            <v>22671.799473333336</v>
          </cell>
          <cell r="AP91">
            <v>16853.494719999995</v>
          </cell>
          <cell r="AQ91">
            <v>478.50446333333326</v>
          </cell>
          <cell r="AR91">
            <v>5339.8002900000074</v>
          </cell>
          <cell r="AS91">
            <v>616.43799666666644</v>
          </cell>
          <cell r="AT91">
            <v>3.9263566666666665</v>
          </cell>
          <cell r="AU91">
            <v>1587235.1742600009</v>
          </cell>
          <cell r="AV91">
            <v>404251.3986910684</v>
          </cell>
        </row>
        <row r="92">
          <cell r="A92">
            <v>40390</v>
          </cell>
          <cell r="B92">
            <v>258591.55302277184</v>
          </cell>
          <cell r="C92">
            <v>175617.29495825569</v>
          </cell>
          <cell r="D92">
            <v>95003.483476571564</v>
          </cell>
          <cell r="E92">
            <v>95003.483476571564</v>
          </cell>
          <cell r="F92">
            <v>0</v>
          </cell>
          <cell r="G92">
            <v>80613.811481684126</v>
          </cell>
          <cell r="H92">
            <v>72532.456642974445</v>
          </cell>
          <cell r="I92">
            <v>72517.377791167193</v>
          </cell>
          <cell r="J92">
            <v>15.078851807249471</v>
          </cell>
          <cell r="K92">
            <v>15.078851807249471</v>
          </cell>
          <cell r="L92">
            <v>0</v>
          </cell>
          <cell r="M92">
            <v>8081.3548387096771</v>
          </cell>
          <cell r="N92">
            <v>82974.258064516136</v>
          </cell>
          <cell r="O92">
            <v>213738.24157819609</v>
          </cell>
          <cell r="P92">
            <v>350235.77792070311</v>
          </cell>
          <cell r="Q92">
            <v>185343.7944879047</v>
          </cell>
          <cell r="R92">
            <v>185343.79448810886</v>
          </cell>
          <cell r="S92">
            <v>265904.03029411263</v>
          </cell>
          <cell r="T92">
            <v>157109.19227086025</v>
          </cell>
          <cell r="U92">
            <v>137478.74065795701</v>
          </cell>
          <cell r="V92">
            <v>19318.671033592</v>
          </cell>
          <cell r="W92">
            <v>27155.0955503855</v>
          </cell>
          <cell r="X92">
            <v>18600.473883693299</v>
          </cell>
          <cell r="Y92">
            <v>7916.8348506292205</v>
          </cell>
          <cell r="Z92">
            <v>34017.961180391598</v>
          </cell>
          <cell r="AA92">
            <v>22131.8729585131</v>
          </cell>
          <cell r="AB92">
            <v>8506.0483025917492</v>
          </cell>
          <cell r="AC92">
            <v>19630.451612903227</v>
          </cell>
          <cell r="AD92">
            <v>132091.2938722109</v>
          </cell>
          <cell r="AE92">
            <v>101653.9860134795</v>
          </cell>
          <cell r="AF92">
            <v>90340.311011537298</v>
          </cell>
          <cell r="AG92">
            <v>11313.675001942211</v>
          </cell>
          <cell r="AH92">
            <v>30488.560123397048</v>
          </cell>
          <cell r="AI92">
            <v>60827.302932258077</v>
          </cell>
          <cell r="AJ92">
            <v>42726.36976129032</v>
          </cell>
          <cell r="AK92">
            <v>17598.381425806452</v>
          </cell>
          <cell r="AL92">
            <v>25127.988335483868</v>
          </cell>
          <cell r="AM92">
            <v>18100.933170967757</v>
          </cell>
          <cell r="AN92">
            <v>23639.527922580648</v>
          </cell>
          <cell r="AO92">
            <v>23021.736467741939</v>
          </cell>
          <cell r="AP92">
            <v>17913.792716129035</v>
          </cell>
          <cell r="AQ92">
            <v>470.16724193548379</v>
          </cell>
          <cell r="AR92">
            <v>4637.7765096774201</v>
          </cell>
          <cell r="AS92">
            <v>617.79145483870957</v>
          </cell>
          <cell r="AT92">
            <v>3.9349774193548379</v>
          </cell>
          <cell r="AU92">
            <v>1629741.530590001</v>
          </cell>
          <cell r="AV92">
            <v>414167.94987789448</v>
          </cell>
        </row>
        <row r="93">
          <cell r="A93">
            <v>40421</v>
          </cell>
          <cell r="B93">
            <v>265382.94234412315</v>
          </cell>
          <cell r="C93">
            <v>180253.81331186512</v>
          </cell>
          <cell r="D93">
            <v>98163.38194976552</v>
          </cell>
          <cell r="E93">
            <v>98163.38194976552</v>
          </cell>
          <cell r="F93">
            <v>0</v>
          </cell>
          <cell r="G93">
            <v>82090.431362099596</v>
          </cell>
          <cell r="H93">
            <v>74186.302329841536</v>
          </cell>
          <cell r="I93">
            <v>74171.690073007427</v>
          </cell>
          <cell r="J93">
            <v>14.612256834121627</v>
          </cell>
          <cell r="K93">
            <v>14.612256834121627</v>
          </cell>
          <cell r="L93">
            <v>0</v>
          </cell>
          <cell r="M93">
            <v>7904.1290322580644</v>
          </cell>
          <cell r="N93">
            <v>85129.129032258061</v>
          </cell>
          <cell r="O93">
            <v>216696.88440653309</v>
          </cell>
          <cell r="P93">
            <v>360143.26176615438</v>
          </cell>
          <cell r="Q93">
            <v>190889.11956005701</v>
          </cell>
          <cell r="R93">
            <v>190889.11956004612</v>
          </cell>
          <cell r="S93">
            <v>272971.85119309177</v>
          </cell>
          <cell r="T93">
            <v>160698.94625005143</v>
          </cell>
          <cell r="U93">
            <v>140909.10754037401</v>
          </cell>
          <cell r="V93">
            <v>19750.800000386898</v>
          </cell>
          <cell r="W93">
            <v>28149.278067994201</v>
          </cell>
          <cell r="X93">
            <v>18648.096216553</v>
          </cell>
          <cell r="Y93">
            <v>8064.0650070355996</v>
          </cell>
          <cell r="Z93">
            <v>34750.881283623501</v>
          </cell>
          <cell r="AA93">
            <v>22804.786099846398</v>
          </cell>
          <cell r="AB93">
            <v>8756.4182960581093</v>
          </cell>
          <cell r="AC93">
            <v>19789.83870967742</v>
          </cell>
          <cell r="AD93">
            <v>135416.45793565601</v>
          </cell>
          <cell r="AE93">
            <v>104471.98827966931</v>
          </cell>
          <cell r="AF93">
            <v>92725.737610280587</v>
          </cell>
          <cell r="AG93">
            <v>11746.250669388723</v>
          </cell>
          <cell r="AH93">
            <v>30851.049199865316</v>
          </cell>
          <cell r="AI93">
            <v>56784.664125806477</v>
          </cell>
          <cell r="AJ93">
            <v>44127.878003225807</v>
          </cell>
          <cell r="AK93">
            <v>18540.744838709681</v>
          </cell>
          <cell r="AL93">
            <v>25587.133164516126</v>
          </cell>
          <cell r="AM93">
            <v>12656.78612258067</v>
          </cell>
          <cell r="AN93">
            <v>24935.115916129023</v>
          </cell>
          <cell r="AO93">
            <v>24315.054506451605</v>
          </cell>
          <cell r="AP93">
            <v>19688.435506451617</v>
          </cell>
          <cell r="AQ93">
            <v>475.03301290322577</v>
          </cell>
          <cell r="AR93">
            <v>4151.5859870967624</v>
          </cell>
          <cell r="AS93">
            <v>620.06140967741931</v>
          </cell>
          <cell r="AT93">
            <v>3.9373129032258056</v>
          </cell>
          <cell r="AU93">
            <v>1680192.2474500011</v>
          </cell>
          <cell r="AV93">
            <v>426735.76846621319</v>
          </cell>
        </row>
        <row r="94">
          <cell r="A94">
            <v>40451</v>
          </cell>
          <cell r="B94">
            <v>274355.91758281109</v>
          </cell>
          <cell r="C94">
            <v>185845.31758281105</v>
          </cell>
          <cell r="D94">
            <v>101000.5532041978</v>
          </cell>
          <cell r="E94">
            <v>101000.5532041978</v>
          </cell>
          <cell r="F94">
            <v>0</v>
          </cell>
          <cell r="G94">
            <v>84844.764378613254</v>
          </cell>
          <cell r="H94">
            <v>76826.564378613257</v>
          </cell>
          <cell r="I94">
            <v>76812.191421394542</v>
          </cell>
          <cell r="J94">
            <v>14.372957218717891</v>
          </cell>
          <cell r="K94">
            <v>14.372957218717891</v>
          </cell>
          <cell r="L94">
            <v>0</v>
          </cell>
          <cell r="M94">
            <v>8018.2</v>
          </cell>
          <cell r="N94">
            <v>88510.6</v>
          </cell>
          <cell r="O94">
            <v>222656.80892216571</v>
          </cell>
          <cell r="P94">
            <v>371609.18304793729</v>
          </cell>
          <cell r="Q94">
            <v>196447.91367986449</v>
          </cell>
          <cell r="R94">
            <v>196447.9136798683</v>
          </cell>
          <cell r="S94">
            <v>281333.85381284403</v>
          </cell>
          <cell r="T94">
            <v>163608.258534275</v>
          </cell>
          <cell r="U94">
            <v>143875.758534275</v>
          </cell>
          <cell r="V94">
            <v>20053.1178745779</v>
          </cell>
          <cell r="W94">
            <v>29013.448577183801</v>
          </cell>
          <cell r="X94">
            <v>18938.9517727251</v>
          </cell>
          <cell r="Y94">
            <v>8302.5827617904706</v>
          </cell>
          <cell r="Z94">
            <v>35607.745666521798</v>
          </cell>
          <cell r="AA94">
            <v>23341.329379550702</v>
          </cell>
          <cell r="AB94">
            <v>8832.9780633686296</v>
          </cell>
          <cell r="AC94">
            <v>19732.5</v>
          </cell>
          <cell r="AD94">
            <v>138741.3658258279</v>
          </cell>
          <cell r="AE94">
            <v>107398.17570718165</v>
          </cell>
          <cell r="AF94">
            <v>95447.360475670503</v>
          </cell>
          <cell r="AG94">
            <v>11950.815231511149</v>
          </cell>
          <cell r="AH94">
            <v>31366.621550408017</v>
          </cell>
          <cell r="AI94">
            <v>57821.459926666648</v>
          </cell>
          <cell r="AJ94">
            <v>44392.805956666671</v>
          </cell>
          <cell r="AK94">
            <v>18663.401013333329</v>
          </cell>
          <cell r="AL94">
            <v>25729.404943333342</v>
          </cell>
          <cell r="AM94">
            <v>13428.653969999978</v>
          </cell>
          <cell r="AN94">
            <v>25932.708566666664</v>
          </cell>
          <cell r="AO94">
            <v>25312.261913333332</v>
          </cell>
          <cell r="AP94">
            <v>21622.997259999996</v>
          </cell>
          <cell r="AQ94">
            <v>508.95169666666663</v>
          </cell>
          <cell r="AR94">
            <v>3180.3129566666689</v>
          </cell>
          <cell r="AS94">
            <v>620.44665333333319</v>
          </cell>
          <cell r="AT94">
            <v>3.9510466666666675</v>
          </cell>
          <cell r="AU94">
            <v>1724341.6683166679</v>
          </cell>
          <cell r="AV94">
            <v>436426.55068192922</v>
          </cell>
        </row>
        <row r="95">
          <cell r="A95">
            <v>40482</v>
          </cell>
          <cell r="B95">
            <v>284761.17741790356</v>
          </cell>
          <cell r="C95">
            <v>191817.14515983901</v>
          </cell>
          <cell r="D95">
            <v>104448.45619238621</v>
          </cell>
          <cell r="E95">
            <v>104448.45619238621</v>
          </cell>
          <cell r="F95">
            <v>0</v>
          </cell>
          <cell r="G95">
            <v>87368.688967452792</v>
          </cell>
          <cell r="H95">
            <v>79096.688967452792</v>
          </cell>
          <cell r="I95">
            <v>79082.338695368919</v>
          </cell>
          <cell r="J95">
            <v>14.350272083879217</v>
          </cell>
          <cell r="K95">
            <v>14.350272083879217</v>
          </cell>
          <cell r="L95">
            <v>0</v>
          </cell>
          <cell r="M95">
            <v>8272</v>
          </cell>
          <cell r="N95">
            <v>92944.032258064515</v>
          </cell>
          <cell r="O95">
            <v>232508.83898769721</v>
          </cell>
          <cell r="P95">
            <v>385860.55259174609</v>
          </cell>
          <cell r="Q95">
            <v>202621.91259949651</v>
          </cell>
          <cell r="R95">
            <v>202621.91259951715</v>
          </cell>
          <cell r="S95">
            <v>290063.51850960898</v>
          </cell>
          <cell r="T95">
            <v>169091.10980547976</v>
          </cell>
          <cell r="U95">
            <v>149321.561418383</v>
          </cell>
          <cell r="V95">
            <v>21190.795977398098</v>
          </cell>
          <cell r="W95">
            <v>30078.5125496617</v>
          </cell>
          <cell r="X95">
            <v>19239.210856375001</v>
          </cell>
          <cell r="Y95">
            <v>8600.8151557976598</v>
          </cell>
          <cell r="Z95">
            <v>36621.892889200797</v>
          </cell>
          <cell r="AA95">
            <v>24221.499000328098</v>
          </cell>
          <cell r="AB95">
            <v>9368.2012321677794</v>
          </cell>
          <cell r="AC95">
            <v>19769.548387096773</v>
          </cell>
          <cell r="AD95">
            <v>144245.61194942199</v>
          </cell>
          <cell r="AE95">
            <v>112413.18618321735</v>
          </cell>
          <cell r="AF95">
            <v>98173.456407130929</v>
          </cell>
          <cell r="AG95">
            <v>14239.72977608642</v>
          </cell>
          <cell r="AH95">
            <v>31797.948853484817</v>
          </cell>
          <cell r="AI95">
            <v>61058.158222580649</v>
          </cell>
          <cell r="AJ95">
            <v>44704.512816129041</v>
          </cell>
          <cell r="AK95">
            <v>18816.164870967743</v>
          </cell>
          <cell r="AL95">
            <v>25888.347945161298</v>
          </cell>
          <cell r="AM95">
            <v>16353.645406451607</v>
          </cell>
          <cell r="AN95">
            <v>26761.503832258062</v>
          </cell>
          <cell r="AO95">
            <v>26140.276103225806</v>
          </cell>
          <cell r="AP95">
            <v>22342.326093548381</v>
          </cell>
          <cell r="AQ95">
            <v>559.46185161290339</v>
          </cell>
          <cell r="AR95">
            <v>3238.488158064521</v>
          </cell>
          <cell r="AS95">
            <v>621.2277290322578</v>
          </cell>
          <cell r="AT95">
            <v>3.9568645161290319</v>
          </cell>
          <cell r="AU95">
            <v>1768603.775820001</v>
          </cell>
          <cell r="AV95">
            <v>446971.02178019774</v>
          </cell>
        </row>
        <row r="96">
          <cell r="A96">
            <v>40512</v>
          </cell>
          <cell r="B96">
            <v>290436.48566392984</v>
          </cell>
          <cell r="C96">
            <v>197137.58566392987</v>
          </cell>
          <cell r="D96">
            <v>107389.32141024221</v>
          </cell>
          <cell r="E96">
            <v>107389.32141024221</v>
          </cell>
          <cell r="F96">
            <v>0</v>
          </cell>
          <cell r="G96">
            <v>89748.264253687666</v>
          </cell>
          <cell r="H96">
            <v>81104.830920354332</v>
          </cell>
          <cell r="I96">
            <v>81090.393687113465</v>
          </cell>
          <cell r="J96">
            <v>14.437233240851111</v>
          </cell>
          <cell r="K96">
            <v>14.437233240851111</v>
          </cell>
          <cell r="L96">
            <v>0</v>
          </cell>
          <cell r="M96">
            <v>8643.4333333333325</v>
          </cell>
          <cell r="N96">
            <v>93298.9</v>
          </cell>
          <cell r="O96">
            <v>237373.11805781061</v>
          </cell>
          <cell r="P96">
            <v>394317.15922188188</v>
          </cell>
          <cell r="Q96">
            <v>208960.76978798519</v>
          </cell>
          <cell r="R96">
            <v>208960.7697879512</v>
          </cell>
          <cell r="S96">
            <v>298819.17964372929</v>
          </cell>
          <cell r="T96">
            <v>173354.92952492367</v>
          </cell>
          <cell r="U96">
            <v>153607.462858257</v>
          </cell>
          <cell r="V96">
            <v>21695.0820602114</v>
          </cell>
          <cell r="W96">
            <v>31139.571893521701</v>
          </cell>
          <cell r="X96">
            <v>19530.614633318499</v>
          </cell>
          <cell r="Y96">
            <v>8880.8841577285493</v>
          </cell>
          <cell r="Z96">
            <v>37727.383873199899</v>
          </cell>
          <cell r="AA96">
            <v>24641.914310079301</v>
          </cell>
          <cell r="AB96">
            <v>10127.021797989501</v>
          </cell>
          <cell r="AC96">
            <v>19747.466666666667</v>
          </cell>
          <cell r="AD96">
            <v>147728.45934197441</v>
          </cell>
          <cell r="AE96">
            <v>115659.60683458942</v>
          </cell>
          <cell r="AF96">
            <v>101571.44837770901</v>
          </cell>
          <cell r="AG96">
            <v>14088.158456880406</v>
          </cell>
          <cell r="AH96">
            <v>32496.830774102316</v>
          </cell>
          <cell r="AI96">
            <v>63010.053593333323</v>
          </cell>
          <cell r="AJ96">
            <v>45091.930899999992</v>
          </cell>
          <cell r="AK96">
            <v>19179.562653333338</v>
          </cell>
          <cell r="AL96">
            <v>25912.368246666654</v>
          </cell>
          <cell r="AM96">
            <v>17918.122693333331</v>
          </cell>
          <cell r="AN96">
            <v>28048.768350000006</v>
          </cell>
          <cell r="AO96">
            <v>27443.948700000004</v>
          </cell>
          <cell r="AP96">
            <v>23566.34613333334</v>
          </cell>
          <cell r="AQ96">
            <v>533.68002000000024</v>
          </cell>
          <cell r="AR96">
            <v>3343.9225466666644</v>
          </cell>
          <cell r="AS96">
            <v>604.81964999999991</v>
          </cell>
          <cell r="AT96">
            <v>3.9678566666666666</v>
          </cell>
          <cell r="AU96">
            <v>1812424.0412666679</v>
          </cell>
          <cell r="AV96">
            <v>456776.59087147837</v>
          </cell>
        </row>
        <row r="97">
          <cell r="A97">
            <v>40543</v>
          </cell>
          <cell r="B97">
            <v>295249.98185042123</v>
          </cell>
          <cell r="C97">
            <v>201998.2721730019</v>
          </cell>
          <cell r="D97">
            <v>110042.19062221611</v>
          </cell>
          <cell r="E97">
            <v>110042.19062221611</v>
          </cell>
          <cell r="F97">
            <v>0</v>
          </cell>
          <cell r="G97">
            <v>91956.081550785791</v>
          </cell>
          <cell r="H97">
            <v>82805.694454011595</v>
          </cell>
          <cell r="I97">
            <v>82791.280789960234</v>
          </cell>
          <cell r="J97">
            <v>14.413664051357799</v>
          </cell>
          <cell r="K97">
            <v>14.413664051357799</v>
          </cell>
          <cell r="L97">
            <v>0</v>
          </cell>
          <cell r="M97">
            <v>9150.3870967741932</v>
          </cell>
          <cell r="N97">
            <v>93251.709677419349</v>
          </cell>
          <cell r="O97">
            <v>244911.78090299849</v>
          </cell>
          <cell r="P97">
            <v>399466.15069709031</v>
          </cell>
          <cell r="Q97">
            <v>214141.7266312456</v>
          </cell>
          <cell r="R97">
            <v>214141.7266313062</v>
          </cell>
          <cell r="S97">
            <v>305940.77953347529</v>
          </cell>
          <cell r="T97">
            <v>179181.41608453033</v>
          </cell>
          <cell r="U97">
            <v>158969.77092323999</v>
          </cell>
          <cell r="V97">
            <v>22130.344011433899</v>
          </cell>
          <cell r="W97">
            <v>32560.476577841699</v>
          </cell>
          <cell r="X97">
            <v>19747.9301862336</v>
          </cell>
          <cell r="Y97">
            <v>9285.6295656417697</v>
          </cell>
          <cell r="Z97">
            <v>38958.917385783403</v>
          </cell>
          <cell r="AA97">
            <v>25751.360989777</v>
          </cell>
          <cell r="AB97">
            <v>10509.3125347721</v>
          </cell>
          <cell r="AC97">
            <v>20211.645161290322</v>
          </cell>
          <cell r="AD97">
            <v>150658.54909788899</v>
          </cell>
          <cell r="AE97">
            <v>115096.97209370999</v>
          </cell>
          <cell r="AF97">
            <v>104099.53600909009</v>
          </cell>
          <cell r="AG97">
            <v>10997.436084619902</v>
          </cell>
          <cell r="AH97">
            <v>35212.890584308887</v>
          </cell>
          <cell r="AI97">
            <v>63385.495703225817</v>
          </cell>
          <cell r="AJ97">
            <v>45933.022741935485</v>
          </cell>
          <cell r="AK97">
            <v>19686.733235483865</v>
          </cell>
          <cell r="AL97">
            <v>26246.28950645162</v>
          </cell>
          <cell r="AM97">
            <v>17452.472961290332</v>
          </cell>
          <cell r="AN97">
            <v>29480.647729032255</v>
          </cell>
          <cell r="AO97">
            <v>28900.73431612903</v>
          </cell>
          <cell r="AP97">
            <v>24885.121154838704</v>
          </cell>
          <cell r="AQ97">
            <v>521.02944193548399</v>
          </cell>
          <cell r="AR97">
            <v>3494.5837193548423</v>
          </cell>
          <cell r="AS97">
            <v>579.91341290322578</v>
          </cell>
          <cell r="AT97">
            <v>3.9772516129032263</v>
          </cell>
          <cell r="AU97">
            <v>1856331.269420001</v>
          </cell>
          <cell r="AV97">
            <v>466737.19696224027</v>
          </cell>
        </row>
        <row r="98">
          <cell r="A98">
            <v>40574</v>
          </cell>
          <cell r="B98">
            <v>306549.96964588051</v>
          </cell>
          <cell r="C98">
            <v>205610.5180329773</v>
          </cell>
          <cell r="D98">
            <v>112765.96320382071</v>
          </cell>
          <cell r="E98">
            <v>112765.96320382071</v>
          </cell>
          <cell r="F98">
            <v>0</v>
          </cell>
          <cell r="G98">
            <v>92844.554829156579</v>
          </cell>
          <cell r="H98">
            <v>84137.103216253352</v>
          </cell>
          <cell r="I98">
            <v>84124.443019118291</v>
          </cell>
          <cell r="J98">
            <v>12.660197135061322</v>
          </cell>
          <cell r="K98">
            <v>12.660197135061322</v>
          </cell>
          <cell r="L98">
            <v>0</v>
          </cell>
          <cell r="M98">
            <v>8707.4516129032254</v>
          </cell>
          <cell r="N98">
            <v>100939.4516129032</v>
          </cell>
          <cell r="O98">
            <v>260321.33578023899</v>
          </cell>
          <cell r="P98">
            <v>414918.87661176128</v>
          </cell>
          <cell r="Q98">
            <v>220202.99839035841</v>
          </cell>
          <cell r="R98">
            <v>220202.99839033652</v>
          </cell>
          <cell r="S98">
            <v>312816.72037788108</v>
          </cell>
          <cell r="T98">
            <v>185409.58103535493</v>
          </cell>
          <cell r="U98">
            <v>163985.71006761299</v>
          </cell>
          <cell r="V98">
            <v>22533.184486538899</v>
          </cell>
          <cell r="W98">
            <v>34122.187627608</v>
          </cell>
          <cell r="X98">
            <v>20200.063333058799</v>
          </cell>
          <cell r="Y98">
            <v>9758.36379024491</v>
          </cell>
          <cell r="Z98">
            <v>40374.633179161901</v>
          </cell>
          <cell r="AA98">
            <v>26350.263544548401</v>
          </cell>
          <cell r="AB98">
            <v>10690.1597417172</v>
          </cell>
          <cell r="AC98">
            <v>21423.870967741936</v>
          </cell>
          <cell r="AD98">
            <v>156476.03020063241</v>
          </cell>
          <cell r="AE98">
            <v>120610.81078097361</v>
          </cell>
          <cell r="AF98">
            <v>107437.0351865158</v>
          </cell>
          <cell r="AG98">
            <v>13173.775594457811</v>
          </cell>
          <cell r="AH98">
            <v>35661.147580961646</v>
          </cell>
          <cell r="AI98">
            <v>63969.732474193552</v>
          </cell>
          <cell r="AJ98">
            <v>46689.625599999992</v>
          </cell>
          <cell r="AK98">
            <v>19912.179970967743</v>
          </cell>
          <cell r="AL98">
            <v>26777.445629032249</v>
          </cell>
          <cell r="AM98">
            <v>17280.10687419356</v>
          </cell>
          <cell r="AN98">
            <v>30926.386841935488</v>
          </cell>
          <cell r="AO98">
            <v>30351.900687096779</v>
          </cell>
          <cell r="AP98">
            <v>26223.992861290317</v>
          </cell>
          <cell r="AQ98">
            <v>554.82768064516131</v>
          </cell>
          <cell r="AR98">
            <v>3573.0801451613006</v>
          </cell>
          <cell r="AS98">
            <v>574.48615483870969</v>
          </cell>
          <cell r="AT98">
            <v>3.9814354838709671</v>
          </cell>
          <cell r="AU98">
            <v>1912693.106910001</v>
          </cell>
          <cell r="AV98">
            <v>480402.88852059387</v>
          </cell>
        </row>
        <row r="99">
          <cell r="A99">
            <v>40602</v>
          </cell>
          <cell r="B99">
            <v>314936.24364548654</v>
          </cell>
          <cell r="C99">
            <v>211810.13650262944</v>
          </cell>
          <cell r="D99">
            <v>116478.5082141866</v>
          </cell>
          <cell r="E99">
            <v>116478.5082141866</v>
          </cell>
          <cell r="F99">
            <v>0</v>
          </cell>
          <cell r="G99">
            <v>95331.628288442836</v>
          </cell>
          <cell r="H99">
            <v>86439.306859871402</v>
          </cell>
          <cell r="I99">
            <v>86429.435828607238</v>
          </cell>
          <cell r="J99">
            <v>9.87103126417529</v>
          </cell>
          <cell r="K99">
            <v>9.87103126417529</v>
          </cell>
          <cell r="L99">
            <v>0</v>
          </cell>
          <cell r="M99">
            <v>8892.3214285714294</v>
          </cell>
          <cell r="N99">
            <v>103126.1071428571</v>
          </cell>
          <cell r="O99">
            <v>259053.9625783503</v>
          </cell>
          <cell r="P99">
            <v>427320.21156756941</v>
          </cell>
          <cell r="Q99">
            <v>227050.23636886649</v>
          </cell>
          <cell r="R99">
            <v>227050.23636919699</v>
          </cell>
          <cell r="S99">
            <v>322304.992002382</v>
          </cell>
          <cell r="T99">
            <v>191109.86867194372</v>
          </cell>
          <cell r="U99">
            <v>169642.83295765801</v>
          </cell>
          <cell r="V99">
            <v>23564.621783293202</v>
          </cell>
          <cell r="W99">
            <v>35561.638745991702</v>
          </cell>
          <cell r="X99">
            <v>20526.963555708498</v>
          </cell>
          <cell r="Y99">
            <v>10340.8604899723</v>
          </cell>
          <cell r="Z99">
            <v>41705.501823896499</v>
          </cell>
          <cell r="AA99">
            <v>27197.542811955202</v>
          </cell>
          <cell r="AB99">
            <v>10610.949370378101</v>
          </cell>
          <cell r="AC99">
            <v>21467.035714285714</v>
          </cell>
          <cell r="AD99">
            <v>161280.3731460291</v>
          </cell>
          <cell r="AE99">
            <v>125404.49744613239</v>
          </cell>
          <cell r="AF99">
            <v>110571.72815501039</v>
          </cell>
          <cell r="AG99">
            <v>14832.769291121989</v>
          </cell>
          <cell r="AH99">
            <v>36176.761988270155</v>
          </cell>
          <cell r="AI99">
            <v>62728.295846428591</v>
          </cell>
          <cell r="AJ99">
            <v>47555.535242857142</v>
          </cell>
          <cell r="AK99">
            <v>20563.774249999999</v>
          </cell>
          <cell r="AL99">
            <v>26991.760992857144</v>
          </cell>
          <cell r="AM99">
            <v>15172.760603571449</v>
          </cell>
          <cell r="AN99">
            <v>32493.530700000007</v>
          </cell>
          <cell r="AO99">
            <v>31914.318471428578</v>
          </cell>
          <cell r="AP99">
            <v>27644.626400000001</v>
          </cell>
          <cell r="AQ99">
            <v>715.43638928571431</v>
          </cell>
          <cell r="AR99">
            <v>3554.2556821428625</v>
          </cell>
          <cell r="AS99">
            <v>579.21222857142845</v>
          </cell>
          <cell r="AT99">
            <v>4.0223071428571426</v>
          </cell>
          <cell r="AU99">
            <v>1950135.2193866679</v>
          </cell>
          <cell r="AV99">
            <v>484830.01176320895</v>
          </cell>
        </row>
        <row r="100">
          <cell r="A100">
            <v>40633</v>
          </cell>
          <cell r="B100">
            <v>324331.31215411832</v>
          </cell>
          <cell r="C100">
            <v>216698.34441218281</v>
          </cell>
          <cell r="D100">
            <v>119192.4781718711</v>
          </cell>
          <cell r="E100">
            <v>119192.4781718711</v>
          </cell>
          <cell r="F100">
            <v>0</v>
          </cell>
          <cell r="G100">
            <v>97505.86624031169</v>
          </cell>
          <cell r="H100">
            <v>88417.898498376206</v>
          </cell>
          <cell r="I100">
            <v>88408.215332138658</v>
          </cell>
          <cell r="J100">
            <v>9.6831662375537242</v>
          </cell>
          <cell r="K100">
            <v>9.6831662375537242</v>
          </cell>
          <cell r="L100">
            <v>0</v>
          </cell>
          <cell r="M100">
            <v>9087.967741935483</v>
          </cell>
          <cell r="N100">
            <v>107632.9677419355</v>
          </cell>
          <cell r="O100">
            <v>267260.45116298122</v>
          </cell>
          <cell r="P100">
            <v>441641.41255411023</v>
          </cell>
          <cell r="Q100">
            <v>233258.0048735583</v>
          </cell>
          <cell r="R100">
            <v>233258.00487345981</v>
          </cell>
          <cell r="S100">
            <v>330804.36667542672</v>
          </cell>
          <cell r="T100">
            <v>195755.15512724116</v>
          </cell>
          <cell r="U100">
            <v>174283.83254659601</v>
          </cell>
          <cell r="V100">
            <v>23841.5164157543</v>
          </cell>
          <cell r="W100">
            <v>36764.924567125403</v>
          </cell>
          <cell r="X100">
            <v>20842.347526590202</v>
          </cell>
          <cell r="Y100">
            <v>10890.9472075511</v>
          </cell>
          <cell r="Z100">
            <v>42800.2221920058</v>
          </cell>
          <cell r="AA100">
            <v>28145.1548655105</v>
          </cell>
          <cell r="AB100">
            <v>10934.2347215971</v>
          </cell>
          <cell r="AC100">
            <v>21471.322580645163</v>
          </cell>
          <cell r="AD100">
            <v>164905.2117549573</v>
          </cell>
          <cell r="AE100">
            <v>129587.31815381127</v>
          </cell>
          <cell r="AF100">
            <v>114065.52670158869</v>
          </cell>
          <cell r="AG100">
            <v>15521.791452222569</v>
          </cell>
          <cell r="AH100">
            <v>35686.183090878993</v>
          </cell>
          <cell r="AI100">
            <v>61972.486425806463</v>
          </cell>
          <cell r="AJ100">
            <v>48796.136480645153</v>
          </cell>
          <cell r="AK100">
            <v>21575.169116129029</v>
          </cell>
          <cell r="AL100">
            <v>27220.967364516124</v>
          </cell>
          <cell r="AM100">
            <v>13176.34994516131</v>
          </cell>
          <cell r="AN100">
            <v>33563.243422580657</v>
          </cell>
          <cell r="AO100">
            <v>33028.908054838721</v>
          </cell>
          <cell r="AP100">
            <v>28742.67013548387</v>
          </cell>
          <cell r="AQ100">
            <v>724.0198935483869</v>
          </cell>
          <cell r="AR100">
            <v>3562.2180258064645</v>
          </cell>
          <cell r="AS100">
            <v>534.33536774193567</v>
          </cell>
          <cell r="AT100">
            <v>4.0365354838709679</v>
          </cell>
          <cell r="AU100">
            <v>1992912.168836667</v>
          </cell>
          <cell r="AV100">
            <v>493718.48130652343</v>
          </cell>
        </row>
        <row r="101">
          <cell r="A101">
            <v>40663</v>
          </cell>
          <cell r="B101">
            <v>331396.73600161338</v>
          </cell>
          <cell r="C101">
            <v>223216.30266828008</v>
          </cell>
          <cell r="D101">
            <v>122247.8183564239</v>
          </cell>
          <cell r="E101">
            <v>122247.8183564239</v>
          </cell>
          <cell r="F101">
            <v>0</v>
          </cell>
          <cell r="G101">
            <v>100968.4843118562</v>
          </cell>
          <cell r="H101">
            <v>91757.350978522867</v>
          </cell>
          <cell r="I101">
            <v>91747.788588409865</v>
          </cell>
          <cell r="J101">
            <v>9.5623901129926701</v>
          </cell>
          <cell r="K101">
            <v>9.5623901129926701</v>
          </cell>
          <cell r="L101">
            <v>0</v>
          </cell>
          <cell r="M101">
            <v>9211.1333333333332</v>
          </cell>
          <cell r="N101">
            <v>108180.43333333331</v>
          </cell>
          <cell r="O101">
            <v>274376.77081060898</v>
          </cell>
          <cell r="P101">
            <v>452822.25481163262</v>
          </cell>
          <cell r="Q101">
            <v>240192.29418689391</v>
          </cell>
          <cell r="R101">
            <v>240192.2941867105</v>
          </cell>
          <cell r="S101">
            <v>341249.61764835299</v>
          </cell>
          <cell r="T101">
            <v>201603.52480834036</v>
          </cell>
          <cell r="U101">
            <v>179696.59147500701</v>
          </cell>
          <cell r="V101">
            <v>24228.335762294399</v>
          </cell>
          <cell r="W101">
            <v>38240.544998258003</v>
          </cell>
          <cell r="X101">
            <v>21149.650313865</v>
          </cell>
          <cell r="Y101">
            <v>11451.092822644199</v>
          </cell>
          <cell r="Z101">
            <v>44372.995774175302</v>
          </cell>
          <cell r="AA101">
            <v>28870.617299735401</v>
          </cell>
          <cell r="AB101">
            <v>11359.157260902</v>
          </cell>
          <cell r="AC101">
            <v>21906.933333333334</v>
          </cell>
          <cell r="AD101">
            <v>170954.5375845891</v>
          </cell>
          <cell r="AE101">
            <v>133400.35102504175</v>
          </cell>
          <cell r="AF101">
            <v>117944.4758302866</v>
          </cell>
          <cell r="AG101">
            <v>15455.875194755139</v>
          </cell>
          <cell r="AH101">
            <v>38016.911582281144</v>
          </cell>
          <cell r="AI101">
            <v>63164.828093333315</v>
          </cell>
          <cell r="AJ101">
            <v>50002.687453333354</v>
          </cell>
          <cell r="AK101">
            <v>22611.616803333342</v>
          </cell>
          <cell r="AL101">
            <v>27391.070650000012</v>
          </cell>
          <cell r="AM101">
            <v>13162.140639999961</v>
          </cell>
          <cell r="AN101">
            <v>35095.645496666679</v>
          </cell>
          <cell r="AO101">
            <v>34610.167690000009</v>
          </cell>
          <cell r="AP101">
            <v>30089.633683333337</v>
          </cell>
          <cell r="AQ101">
            <v>671.00970333333316</v>
          </cell>
          <cell r="AR101">
            <v>3849.524303333339</v>
          </cell>
          <cell r="AS101">
            <v>485.47780666666671</v>
          </cell>
          <cell r="AT101">
            <v>4.0661266666666656</v>
          </cell>
          <cell r="AU101">
            <v>2022038.361533334</v>
          </cell>
          <cell r="AV101">
            <v>497288.5813198149</v>
          </cell>
        </row>
        <row r="102">
          <cell r="A102">
            <v>40694</v>
          </cell>
          <cell r="B102">
            <v>343216.97685250378</v>
          </cell>
          <cell r="C102">
            <v>230024.88007831026</v>
          </cell>
          <cell r="D102">
            <v>125983.32605624689</v>
          </cell>
          <cell r="E102">
            <v>125983.32605624689</v>
          </cell>
          <cell r="F102">
            <v>0</v>
          </cell>
          <cell r="G102">
            <v>104041.55402206338</v>
          </cell>
          <cell r="H102">
            <v>94514.199183353703</v>
          </cell>
          <cell r="I102">
            <v>94504.613496443126</v>
          </cell>
          <cell r="J102">
            <v>9.5856869105800904</v>
          </cell>
          <cell r="K102">
            <v>9.5856869105800904</v>
          </cell>
          <cell r="L102">
            <v>0</v>
          </cell>
          <cell r="M102">
            <v>9527.354838709678</v>
          </cell>
          <cell r="N102">
            <v>113192.0967741935</v>
          </cell>
          <cell r="O102">
            <v>283363.87705294078</v>
          </cell>
          <cell r="P102">
            <v>467164.24855403852</v>
          </cell>
          <cell r="Q102">
            <v>246300.21195558179</v>
          </cell>
          <cell r="R102">
            <v>246300.21195619809</v>
          </cell>
          <cell r="S102">
            <v>350484.78243550018</v>
          </cell>
          <cell r="T102">
            <v>208191.38209202565</v>
          </cell>
          <cell r="U102">
            <v>186356.02725331599</v>
          </cell>
          <cell r="V102">
            <v>25449.465606257501</v>
          </cell>
          <cell r="W102">
            <v>40197.6645991435</v>
          </cell>
          <cell r="X102">
            <v>21586.216080723501</v>
          </cell>
          <cell r="Y102">
            <v>12030.9155921813</v>
          </cell>
          <cell r="Z102">
            <v>45863.430224034601</v>
          </cell>
          <cell r="AA102">
            <v>29700.696676733802</v>
          </cell>
          <cell r="AB102">
            <v>11686.489262282401</v>
          </cell>
          <cell r="AC102">
            <v>21835.354838709678</v>
          </cell>
          <cell r="AD102">
            <v>175922.4191226532</v>
          </cell>
          <cell r="AE102">
            <v>136452.47844511113</v>
          </cell>
          <cell r="AF102">
            <v>120316.8858999512</v>
          </cell>
          <cell r="AG102">
            <v>16135.592545159921</v>
          </cell>
          <cell r="AH102">
            <v>39894.767282822133</v>
          </cell>
          <cell r="AI102">
            <v>64781.740054838716</v>
          </cell>
          <cell r="AJ102">
            <v>51836.29229354838</v>
          </cell>
          <cell r="AK102">
            <v>23938.266280645155</v>
          </cell>
          <cell r="AL102">
            <v>27898.026012903225</v>
          </cell>
          <cell r="AM102">
            <v>12945.447761290336</v>
          </cell>
          <cell r="AN102">
            <v>35528.884151612918</v>
          </cell>
          <cell r="AO102">
            <v>35068.205132258081</v>
          </cell>
          <cell r="AP102">
            <v>30549.687099999992</v>
          </cell>
          <cell r="AQ102">
            <v>694.52678064516124</v>
          </cell>
          <cell r="AR102">
            <v>3823.991251612928</v>
          </cell>
          <cell r="AS102">
            <v>460.67901935483883</v>
          </cell>
          <cell r="AT102">
            <v>4.0838580645161295</v>
          </cell>
          <cell r="AU102">
            <v>2071733.3520600011</v>
          </cell>
          <cell r="AV102">
            <v>507298.07925032958</v>
          </cell>
        </row>
        <row r="103">
          <cell r="A103">
            <v>40724</v>
          </cell>
          <cell r="B103">
            <v>349890.85518427321</v>
          </cell>
          <cell r="C103">
            <v>235199.92185093992</v>
          </cell>
          <cell r="D103">
            <v>128707.9196391435</v>
          </cell>
          <cell r="E103">
            <v>128707.9196391435</v>
          </cell>
          <cell r="F103">
            <v>0</v>
          </cell>
          <cell r="G103">
            <v>106492.00221179644</v>
          </cell>
          <cell r="H103">
            <v>96717.168878463111</v>
          </cell>
          <cell r="I103">
            <v>96707.364101074869</v>
          </cell>
          <cell r="J103">
            <v>9.8047773882462312</v>
          </cell>
          <cell r="K103">
            <v>9.8047773882462312</v>
          </cell>
          <cell r="L103">
            <v>0</v>
          </cell>
          <cell r="M103">
            <v>9774.8333333333339</v>
          </cell>
          <cell r="N103">
            <v>114690.93333333331</v>
          </cell>
          <cell r="O103">
            <v>286581.99671393598</v>
          </cell>
          <cell r="P103">
            <v>475673.88686277863</v>
          </cell>
          <cell r="Q103">
            <v>251410.57629252149</v>
          </cell>
          <cell r="R103">
            <v>251410.57629283439</v>
          </cell>
          <cell r="S103">
            <v>358004.27433689998</v>
          </cell>
          <cell r="T103">
            <v>216307.94732862164</v>
          </cell>
          <cell r="U103">
            <v>193456.38066195499</v>
          </cell>
          <cell r="V103">
            <v>26669.1320619576</v>
          </cell>
          <cell r="W103">
            <v>41552.626428529002</v>
          </cell>
          <cell r="X103">
            <v>22115.340302207202</v>
          </cell>
          <cell r="Y103">
            <v>12654.7026590734</v>
          </cell>
          <cell r="Z103">
            <v>47545.7199950207</v>
          </cell>
          <cell r="AA103">
            <v>30795.3065117285</v>
          </cell>
          <cell r="AB103">
            <v>11772.501045291499</v>
          </cell>
          <cell r="AC103">
            <v>22851.566666666666</v>
          </cell>
          <cell r="AD103">
            <v>179594.36032820281</v>
          </cell>
          <cell r="AE103">
            <v>139599.10035126915</v>
          </cell>
          <cell r="AF103">
            <v>122702.65665369089</v>
          </cell>
          <cell r="AG103">
            <v>16896.443697578259</v>
          </cell>
          <cell r="AH103">
            <v>39470.296220439617</v>
          </cell>
          <cell r="AI103">
            <v>64165.737983333347</v>
          </cell>
          <cell r="AJ103">
            <v>53212.123473333326</v>
          </cell>
          <cell r="AK103">
            <v>24666.398693333333</v>
          </cell>
          <cell r="AL103">
            <v>28545.724779999993</v>
          </cell>
          <cell r="AM103">
            <v>10953.614510000021</v>
          </cell>
          <cell r="AN103">
            <v>36422.659686666659</v>
          </cell>
          <cell r="AO103">
            <v>35986.903016666656</v>
          </cell>
          <cell r="AP103">
            <v>30986.718133333325</v>
          </cell>
          <cell r="AQ103">
            <v>743.0992</v>
          </cell>
          <cell r="AR103">
            <v>4257.0856833333319</v>
          </cell>
          <cell r="AS103">
            <v>435.75666999999987</v>
          </cell>
          <cell r="AT103">
            <v>4.0955233333333334</v>
          </cell>
          <cell r="AU103">
            <v>2117637.6738333339</v>
          </cell>
          <cell r="AV103">
            <v>517061.55757872225</v>
          </cell>
        </row>
        <row r="104">
          <cell r="A104">
            <v>40755</v>
          </cell>
          <cell r="B104">
            <v>357557.70846442011</v>
          </cell>
          <cell r="C104">
            <v>241224.70846442011</v>
          </cell>
          <cell r="D104">
            <v>133225.48739468641</v>
          </cell>
          <cell r="E104">
            <v>133225.48739468641</v>
          </cell>
          <cell r="F104">
            <v>0</v>
          </cell>
          <cell r="G104">
            <v>107999.22106973368</v>
          </cell>
          <cell r="H104">
            <v>98242.575908443367</v>
          </cell>
          <cell r="I104">
            <v>98232.723239051193</v>
          </cell>
          <cell r="J104">
            <v>9.8526693921684867</v>
          </cell>
          <cell r="K104">
            <v>9.8526693921684867</v>
          </cell>
          <cell r="L104">
            <v>0</v>
          </cell>
          <cell r="M104">
            <v>9756.645161290322</v>
          </cell>
          <cell r="N104">
            <v>116333</v>
          </cell>
          <cell r="O104">
            <v>290232.15307484759</v>
          </cell>
          <cell r="P104">
            <v>484376.06832406513</v>
          </cell>
          <cell r="Q104">
            <v>258694.60687966071</v>
          </cell>
          <cell r="R104">
            <v>258694.6068798817</v>
          </cell>
          <cell r="S104">
            <v>366596.15678419388</v>
          </cell>
          <cell r="T104">
            <v>227969.38056481275</v>
          </cell>
          <cell r="U104">
            <v>202720.83217771599</v>
          </cell>
          <cell r="V104">
            <v>27543.953371559899</v>
          </cell>
          <cell r="W104">
            <v>43322.898868615797</v>
          </cell>
          <cell r="X104">
            <v>22706.118109745101</v>
          </cell>
          <cell r="Y104">
            <v>13287.786077397999</v>
          </cell>
          <cell r="Z104">
            <v>49289.765055343203</v>
          </cell>
          <cell r="AA104">
            <v>32526.002399741799</v>
          </cell>
          <cell r="AB104">
            <v>14222.0618537966</v>
          </cell>
          <cell r="AC104">
            <v>25248.548387096773</v>
          </cell>
          <cell r="AD104">
            <v>183763.35525471129</v>
          </cell>
          <cell r="AE104">
            <v>142952.62615698882</v>
          </cell>
          <cell r="AF104">
            <v>125469.1194851953</v>
          </cell>
          <cell r="AG104">
            <v>17483.506671793519</v>
          </cell>
          <cell r="AH104">
            <v>40824.46441186178</v>
          </cell>
          <cell r="AI104">
            <v>64902.247864516095</v>
          </cell>
          <cell r="AJ104">
            <v>54966.173887096797</v>
          </cell>
          <cell r="AK104">
            <v>25579.1265451613</v>
          </cell>
          <cell r="AL104">
            <v>29387.047341935497</v>
          </cell>
          <cell r="AM104">
            <v>9936.0739774192989</v>
          </cell>
          <cell r="AN104">
            <v>37866.738077419359</v>
          </cell>
          <cell r="AO104">
            <v>37455.722374193552</v>
          </cell>
          <cell r="AP104">
            <v>32139.667403225812</v>
          </cell>
          <cell r="AQ104">
            <v>736.27766774193583</v>
          </cell>
          <cell r="AR104">
            <v>4579.7773032258037</v>
          </cell>
          <cell r="AS104">
            <v>411.01570322580642</v>
          </cell>
          <cell r="AT104">
            <v>4.1276806451612895</v>
          </cell>
          <cell r="AU104">
            <v>2163560.1208800012</v>
          </cell>
          <cell r="AV104">
            <v>524158.79688179219</v>
          </cell>
        </row>
        <row r="105">
          <cell r="A105">
            <v>40786</v>
          </cell>
          <cell r="B105">
            <v>365658.90753700398</v>
          </cell>
          <cell r="C105">
            <v>245282.5849563588</v>
          </cell>
          <cell r="D105">
            <v>136087.3740606505</v>
          </cell>
          <cell r="E105">
            <v>136087.3740606505</v>
          </cell>
          <cell r="F105">
            <v>0</v>
          </cell>
          <cell r="G105">
            <v>109195.2108957083</v>
          </cell>
          <cell r="H105">
            <v>99352.114121514751</v>
          </cell>
          <cell r="I105">
            <v>99342.483084341889</v>
          </cell>
          <cell r="J105">
            <v>9.6310371728608501</v>
          </cell>
          <cell r="K105">
            <v>9.6310371728608501</v>
          </cell>
          <cell r="L105">
            <v>0</v>
          </cell>
          <cell r="M105">
            <v>9843.0967741935492</v>
          </cell>
          <cell r="N105">
            <v>120376.3225806452</v>
          </cell>
          <cell r="O105">
            <v>298678.34225822258</v>
          </cell>
          <cell r="P105">
            <v>497011.18400264659</v>
          </cell>
          <cell r="Q105">
            <v>264953.79157654801</v>
          </cell>
          <cell r="R105">
            <v>264953.791576833</v>
          </cell>
          <cell r="S105">
            <v>374118.11617289088</v>
          </cell>
          <cell r="T105">
            <v>234845.78150148672</v>
          </cell>
          <cell r="U105">
            <v>209581.29763051899</v>
          </cell>
          <cell r="V105">
            <v>27214.633201914101</v>
          </cell>
          <cell r="W105">
            <v>45155.610486215803</v>
          </cell>
          <cell r="X105">
            <v>23431.3754915344</v>
          </cell>
          <cell r="Y105">
            <v>13953.454368299699</v>
          </cell>
          <cell r="Z105">
            <v>51057.708222067602</v>
          </cell>
          <cell r="AA105">
            <v>33371.6475105434</v>
          </cell>
          <cell r="AB105">
            <v>15273.4634846385</v>
          </cell>
          <cell r="AC105">
            <v>25264.483870967742</v>
          </cell>
          <cell r="AD105">
            <v>188595.19599342241</v>
          </cell>
          <cell r="AE105">
            <v>146867.06541059015</v>
          </cell>
          <cell r="AF105">
            <v>128866.4175161825</v>
          </cell>
          <cell r="AG105">
            <v>18000.647894407648</v>
          </cell>
          <cell r="AH105">
            <v>41559.185250630624</v>
          </cell>
          <cell r="AI105">
            <v>66352.886825806432</v>
          </cell>
          <cell r="AJ105">
            <v>57854.541893548369</v>
          </cell>
          <cell r="AK105">
            <v>27489.12044516129</v>
          </cell>
          <cell r="AL105">
            <v>30365.421448387078</v>
          </cell>
          <cell r="AM105">
            <v>8498.3449322580636</v>
          </cell>
          <cell r="AN105">
            <v>39394.772448387106</v>
          </cell>
          <cell r="AO105">
            <v>39005.640493548395</v>
          </cell>
          <cell r="AP105">
            <v>33491.53470967742</v>
          </cell>
          <cell r="AQ105">
            <v>764.55774838709669</v>
          </cell>
          <cell r="AR105">
            <v>4749.5480354838783</v>
          </cell>
          <cell r="AS105">
            <v>389.1319548387097</v>
          </cell>
          <cell r="AT105">
            <v>4.1685580645161293</v>
          </cell>
          <cell r="AU105">
            <v>2203261.607063334</v>
          </cell>
          <cell r="AV105">
            <v>528542.86133569316</v>
          </cell>
        </row>
        <row r="106">
          <cell r="A106">
            <v>40816</v>
          </cell>
          <cell r="B106">
            <v>371946.12230529787</v>
          </cell>
          <cell r="C106">
            <v>246648.48897196457</v>
          </cell>
          <cell r="D106">
            <v>136991.12474427969</v>
          </cell>
          <cell r="E106">
            <v>136991.12474427969</v>
          </cell>
          <cell r="F106">
            <v>0</v>
          </cell>
          <cell r="G106">
            <v>109657.3642276849</v>
          </cell>
          <cell r="H106">
            <v>99770.130894351561</v>
          </cell>
          <cell r="I106">
            <v>99760.461061031587</v>
          </cell>
          <cell r="J106">
            <v>9.669833319974023</v>
          </cell>
          <cell r="K106">
            <v>9.669833319974023</v>
          </cell>
          <cell r="L106">
            <v>0</v>
          </cell>
          <cell r="M106">
            <v>9887.2333333333336</v>
          </cell>
          <cell r="N106">
            <v>125297.6333333333</v>
          </cell>
          <cell r="O106">
            <v>299674.44507061382</v>
          </cell>
          <cell r="P106">
            <v>505783.3046647794</v>
          </cell>
          <cell r="Q106">
            <v>267895.40910677798</v>
          </cell>
          <cell r="R106">
            <v>267895.40910689178</v>
          </cell>
          <cell r="S106">
            <v>377584.97367692908</v>
          </cell>
          <cell r="T106">
            <v>243571.14023089333</v>
          </cell>
          <cell r="U106">
            <v>218764.80689755999</v>
          </cell>
          <cell r="V106">
            <v>28027.339621233401</v>
          </cell>
          <cell r="W106">
            <v>47746.583645165803</v>
          </cell>
          <cell r="X106">
            <v>24236.956800931301</v>
          </cell>
          <cell r="Y106">
            <v>14657.2403722873</v>
          </cell>
          <cell r="Z106">
            <v>53002.403915228999</v>
          </cell>
          <cell r="AA106">
            <v>35220.778896919102</v>
          </cell>
          <cell r="AB106">
            <v>16011.2823804738</v>
          </cell>
          <cell r="AC106">
            <v>24806.333333333332</v>
          </cell>
          <cell r="AD106">
            <v>191813.10632130201</v>
          </cell>
          <cell r="AE106">
            <v>149979.24710528844</v>
          </cell>
          <cell r="AF106">
            <v>130904.2843626121</v>
          </cell>
          <cell r="AG106">
            <v>19074.962742676322</v>
          </cell>
          <cell r="AH106">
            <v>41823.88650073226</v>
          </cell>
          <cell r="AI106">
            <v>65962.943849999981</v>
          </cell>
          <cell r="AJ106">
            <v>60294.425286666672</v>
          </cell>
          <cell r="AK106">
            <v>28796.849556666672</v>
          </cell>
          <cell r="AL106">
            <v>31497.57573</v>
          </cell>
          <cell r="AM106">
            <v>5668.5185633333094</v>
          </cell>
          <cell r="AN106">
            <v>40526.801603333326</v>
          </cell>
          <cell r="AO106">
            <v>40162.496996666661</v>
          </cell>
          <cell r="AP106">
            <v>34438.35897666667</v>
          </cell>
          <cell r="AQ106">
            <v>801.35351666666645</v>
          </cell>
          <cell r="AR106">
            <v>4922.7845033333251</v>
          </cell>
          <cell r="AS106">
            <v>364.30460666666653</v>
          </cell>
          <cell r="AT106">
            <v>4.2050066666666659</v>
          </cell>
          <cell r="AU106">
            <v>2252537.1529466668</v>
          </cell>
          <cell r="AV106">
            <v>535679.80540974182</v>
          </cell>
        </row>
        <row r="107">
          <cell r="A107">
            <v>40847</v>
          </cell>
          <cell r="B107">
            <v>376032.55921210651</v>
          </cell>
          <cell r="C107">
            <v>248847.62372823549</v>
          </cell>
          <cell r="D107">
            <v>137180.88667117761</v>
          </cell>
          <cell r="E107">
            <v>137180.88667117761</v>
          </cell>
          <cell r="F107">
            <v>0</v>
          </cell>
          <cell r="G107">
            <v>111666.73705705788</v>
          </cell>
          <cell r="H107">
            <v>101597.76931512239</v>
          </cell>
          <cell r="I107">
            <v>101587.89933132568</v>
          </cell>
          <cell r="J107">
            <v>9.8699837967102493</v>
          </cell>
          <cell r="K107">
            <v>9.8699837967102493</v>
          </cell>
          <cell r="L107">
            <v>0</v>
          </cell>
          <cell r="M107">
            <v>10068.967741935479</v>
          </cell>
          <cell r="N107">
            <v>127184.935483871</v>
          </cell>
          <cell r="O107">
            <v>304789.07096123713</v>
          </cell>
          <cell r="P107">
            <v>512364.29822961037</v>
          </cell>
          <cell r="Q107">
            <v>269726.2881015623</v>
          </cell>
          <cell r="R107">
            <v>269726.28810146701</v>
          </cell>
          <cell r="S107">
            <v>381474.36405109707</v>
          </cell>
          <cell r="T107">
            <v>251749.57986212961</v>
          </cell>
          <cell r="U107">
            <v>226559.35405567801</v>
          </cell>
          <cell r="V107">
            <v>29228.934451585701</v>
          </cell>
          <cell r="W107">
            <v>49427.478870916799</v>
          </cell>
          <cell r="X107">
            <v>25077.3996058263</v>
          </cell>
          <cell r="Y107">
            <v>15278.379044327001</v>
          </cell>
          <cell r="Z107">
            <v>54777.398273997504</v>
          </cell>
          <cell r="AA107">
            <v>35995.194489546899</v>
          </cell>
          <cell r="AB107">
            <v>16583.743668924701</v>
          </cell>
          <cell r="AC107">
            <v>25190.225806451614</v>
          </cell>
          <cell r="AD107">
            <v>194705.27776297141</v>
          </cell>
          <cell r="AE107">
            <v>151368.09428128388</v>
          </cell>
          <cell r="AF107">
            <v>132545.40143028941</v>
          </cell>
          <cell r="AG107">
            <v>18822.692850994481</v>
          </cell>
          <cell r="AH107">
            <v>43143.262237901239</v>
          </cell>
          <cell r="AI107">
            <v>67052.103522580655</v>
          </cell>
          <cell r="AJ107">
            <v>62243.096003225823</v>
          </cell>
          <cell r="AK107">
            <v>29985.647290322569</v>
          </cell>
          <cell r="AL107">
            <v>32257.448712903253</v>
          </cell>
          <cell r="AM107">
            <v>4809.0075193548328</v>
          </cell>
          <cell r="AN107">
            <v>41051.045029032241</v>
          </cell>
          <cell r="AO107">
            <v>40709.446977419335</v>
          </cell>
          <cell r="AP107">
            <v>34456.754790322579</v>
          </cell>
          <cell r="AQ107">
            <v>839.05384193548389</v>
          </cell>
          <cell r="AR107">
            <v>5413.6383451612728</v>
          </cell>
          <cell r="AS107">
            <v>341.59805161290308</v>
          </cell>
          <cell r="AT107">
            <v>4.2209548387096767</v>
          </cell>
          <cell r="AU107">
            <v>2291144.7904066672</v>
          </cell>
          <cell r="AV107">
            <v>542802.48852580902</v>
          </cell>
        </row>
        <row r="108">
          <cell r="A108">
            <v>40877</v>
          </cell>
          <cell r="B108">
            <v>379518.19617293542</v>
          </cell>
          <cell r="C108">
            <v>253861.56283960215</v>
          </cell>
          <cell r="D108">
            <v>138101.57877369411</v>
          </cell>
          <cell r="E108">
            <v>138101.57877369411</v>
          </cell>
          <cell r="F108">
            <v>0</v>
          </cell>
          <cell r="G108">
            <v>115759.98406590804</v>
          </cell>
          <cell r="H108">
            <v>105731.7507325747</v>
          </cell>
          <cell r="I108">
            <v>105721.93951596685</v>
          </cell>
          <cell r="J108">
            <v>9.8112166078520957</v>
          </cell>
          <cell r="K108">
            <v>9.8112166078520957</v>
          </cell>
          <cell r="L108">
            <v>0</v>
          </cell>
          <cell r="M108">
            <v>10028.23333333333</v>
          </cell>
          <cell r="N108">
            <v>125656.6333333333</v>
          </cell>
          <cell r="O108">
            <v>308477.28065171267</v>
          </cell>
          <cell r="P108">
            <v>520667.29989404499</v>
          </cell>
          <cell r="Q108">
            <v>275955.08485766931</v>
          </cell>
          <cell r="R108">
            <v>275955.08485780511</v>
          </cell>
          <cell r="S108">
            <v>391840.21100092761</v>
          </cell>
          <cell r="T108">
            <v>259698.64674887</v>
          </cell>
          <cell r="U108">
            <v>232479.84674887001</v>
          </cell>
          <cell r="V108">
            <v>30552.229672169298</v>
          </cell>
          <cell r="W108">
            <v>49377.5376096213</v>
          </cell>
          <cell r="X108">
            <v>25912.7328394326</v>
          </cell>
          <cell r="Y108">
            <v>15963.3545491472</v>
          </cell>
          <cell r="Z108">
            <v>56542.423420467298</v>
          </cell>
          <cell r="AA108">
            <v>37035.388720288298</v>
          </cell>
          <cell r="AB108">
            <v>17133.921698549901</v>
          </cell>
          <cell r="AC108">
            <v>27218.799999999999</v>
          </cell>
          <cell r="AD108">
            <v>199137.73493183899</v>
          </cell>
          <cell r="AE108">
            <v>156132.01684670744</v>
          </cell>
          <cell r="AF108">
            <v>137853.506084111</v>
          </cell>
          <cell r="AG108">
            <v>18278.51076259643</v>
          </cell>
          <cell r="AH108">
            <v>43430.270734046651</v>
          </cell>
          <cell r="AI108">
            <v>60291.303746666679</v>
          </cell>
          <cell r="AJ108">
            <v>55545.532716666668</v>
          </cell>
          <cell r="AK108">
            <v>24530.37651666666</v>
          </cell>
          <cell r="AL108">
            <v>31015.156200000009</v>
          </cell>
          <cell r="AM108">
            <v>4745.7710300000108</v>
          </cell>
          <cell r="AN108">
            <v>42142.089350000002</v>
          </cell>
          <cell r="AO108">
            <v>41828.435026666666</v>
          </cell>
          <cell r="AP108">
            <v>35594.371623333325</v>
          </cell>
          <cell r="AQ108">
            <v>860.51142666666658</v>
          </cell>
          <cell r="AR108">
            <v>5373.5519766666739</v>
          </cell>
          <cell r="AS108">
            <v>313.65432333333331</v>
          </cell>
          <cell r="AT108">
            <v>4.2599099999999996</v>
          </cell>
          <cell r="AU108">
            <v>2326626.4646033342</v>
          </cell>
          <cell r="AV108">
            <v>546167.98585024907</v>
          </cell>
        </row>
        <row r="109">
          <cell r="A109">
            <v>40908</v>
          </cell>
          <cell r="B109">
            <v>380355.36650655256</v>
          </cell>
          <cell r="C109">
            <v>259581.10844203644</v>
          </cell>
          <cell r="D109">
            <v>139339.0920222417</v>
          </cell>
          <cell r="E109">
            <v>139339.0920222417</v>
          </cell>
          <cell r="F109">
            <v>0</v>
          </cell>
          <cell r="G109">
            <v>120242.01641979475</v>
          </cell>
          <cell r="H109">
            <v>109428.532548827</v>
          </cell>
          <cell r="I109">
            <v>109418.62909821782</v>
          </cell>
          <cell r="J109">
            <v>9.9034506091737313</v>
          </cell>
          <cell r="K109">
            <v>9.9034506091737313</v>
          </cell>
          <cell r="L109">
            <v>0</v>
          </cell>
          <cell r="M109">
            <v>10813.483870967741</v>
          </cell>
          <cell r="N109">
            <v>120774.25806451611</v>
          </cell>
          <cell r="O109">
            <v>315358.2030160912</v>
          </cell>
          <cell r="P109">
            <v>521037.87662955502</v>
          </cell>
          <cell r="Q109">
            <v>279506.61780102551</v>
          </cell>
          <cell r="R109">
            <v>279506.61780109664</v>
          </cell>
          <cell r="S109">
            <v>399563.7495607133</v>
          </cell>
          <cell r="T109">
            <v>264261.3046061169</v>
          </cell>
          <cell r="U109">
            <v>236884.49815450399</v>
          </cell>
          <cell r="V109">
            <v>31260.756640616801</v>
          </cell>
          <cell r="W109">
            <v>49056.986594541202</v>
          </cell>
          <cell r="X109">
            <v>26570.163939739101</v>
          </cell>
          <cell r="Y109">
            <v>16170.6250835132</v>
          </cell>
          <cell r="Z109">
            <v>57461.254897442101</v>
          </cell>
          <cell r="AA109">
            <v>38944.386334457202</v>
          </cell>
          <cell r="AB109">
            <v>17367.938144323201</v>
          </cell>
          <cell r="AC109">
            <v>27376.806451612902</v>
          </cell>
          <cell r="AD109">
            <v>202791.82651063861</v>
          </cell>
          <cell r="AE109">
            <v>158536.84682638897</v>
          </cell>
          <cell r="AF109">
            <v>140167.52577885491</v>
          </cell>
          <cell r="AG109">
            <v>18369.321047534075</v>
          </cell>
          <cell r="AH109">
            <v>43398.597231258333</v>
          </cell>
          <cell r="AI109">
            <v>56466.820809677411</v>
          </cell>
          <cell r="AJ109">
            <v>51607.40121290322</v>
          </cell>
          <cell r="AK109">
            <v>22420.74576129032</v>
          </cell>
          <cell r="AL109">
            <v>29186.6554516129</v>
          </cell>
          <cell r="AM109">
            <v>4859.4195967741907</v>
          </cell>
          <cell r="AN109">
            <v>41192.493383870977</v>
          </cell>
          <cell r="AO109">
            <v>40900.379764516139</v>
          </cell>
          <cell r="AP109">
            <v>34723.826935483863</v>
          </cell>
          <cell r="AQ109">
            <v>907.46823548387079</v>
          </cell>
          <cell r="AR109">
            <v>5269.0845935484058</v>
          </cell>
          <cell r="AS109">
            <v>292.11361935483882</v>
          </cell>
          <cell r="AT109">
            <v>4.2878612903225797</v>
          </cell>
          <cell r="AU109">
            <v>2357680.8054000009</v>
          </cell>
          <cell r="AV109">
            <v>549850.06411497761</v>
          </cell>
        </row>
        <row r="110">
          <cell r="A110">
            <v>40939</v>
          </cell>
          <cell r="B110">
            <v>395502.32580024074</v>
          </cell>
          <cell r="C110">
            <v>267107.68063895043</v>
          </cell>
          <cell r="D110">
            <v>142262.95476837081</v>
          </cell>
          <cell r="E110">
            <v>142262.95476837081</v>
          </cell>
          <cell r="F110">
            <v>0</v>
          </cell>
          <cell r="G110">
            <v>124844.72587057961</v>
          </cell>
          <cell r="H110">
            <v>114517.53232219251</v>
          </cell>
          <cell r="I110">
            <v>114508.3888051137</v>
          </cell>
          <cell r="J110">
            <v>9.1435170787979629</v>
          </cell>
          <cell r="K110">
            <v>9.1435170787979629</v>
          </cell>
          <cell r="L110">
            <v>0</v>
          </cell>
          <cell r="M110">
            <v>10327.1935483871</v>
          </cell>
          <cell r="N110">
            <v>128394.6451612903</v>
          </cell>
          <cell r="O110">
            <v>334371.65441442298</v>
          </cell>
          <cell r="P110">
            <v>539989.00907881616</v>
          </cell>
          <cell r="Q110">
            <v>285496.24119294679</v>
          </cell>
          <cell r="R110">
            <v>285496.24119351309</v>
          </cell>
          <cell r="S110">
            <v>410083.13447024982</v>
          </cell>
          <cell r="T110">
            <v>268970.50091031962</v>
          </cell>
          <cell r="U110">
            <v>241898.27510386801</v>
          </cell>
          <cell r="V110">
            <v>32206.0711575196</v>
          </cell>
          <cell r="W110">
            <v>49871.452133880099</v>
          </cell>
          <cell r="X110">
            <v>27094.287762145999</v>
          </cell>
          <cell r="Y110">
            <v>16598.229371500802</v>
          </cell>
          <cell r="Z110">
            <v>58589.337257887302</v>
          </cell>
          <cell r="AA110">
            <v>39975.204559060403</v>
          </cell>
          <cell r="AB110">
            <v>17709.5640119038</v>
          </cell>
          <cell r="AC110">
            <v>27072.225806451614</v>
          </cell>
          <cell r="AD110">
            <v>211958.35736882471</v>
          </cell>
          <cell r="AE110">
            <v>162097.71297409915</v>
          </cell>
          <cell r="AF110">
            <v>143233.28642514229</v>
          </cell>
          <cell r="AG110">
            <v>18864.426548956853</v>
          </cell>
          <cell r="AH110">
            <v>49719.592406721677</v>
          </cell>
          <cell r="AI110">
            <v>57823.724377419341</v>
          </cell>
          <cell r="AJ110">
            <v>52216.802909677433</v>
          </cell>
          <cell r="AK110">
            <v>22900.509254838711</v>
          </cell>
          <cell r="AL110">
            <v>29316.293654838722</v>
          </cell>
          <cell r="AM110">
            <v>5606.9214677419077</v>
          </cell>
          <cell r="AN110">
            <v>41365.067445161301</v>
          </cell>
          <cell r="AO110">
            <v>41079.965967741948</v>
          </cell>
          <cell r="AP110">
            <v>35077.296016129025</v>
          </cell>
          <cell r="AQ110">
            <v>985.59850645161316</v>
          </cell>
          <cell r="AR110">
            <v>5017.0714451613094</v>
          </cell>
          <cell r="AS110">
            <v>285.10147741935481</v>
          </cell>
          <cell r="AT110">
            <v>4.3197193548387087</v>
          </cell>
          <cell r="AU110">
            <v>2395000.5404266678</v>
          </cell>
          <cell r="AV110">
            <v>554434.29160367139</v>
          </cell>
        </row>
        <row r="111">
          <cell r="A111">
            <v>40968</v>
          </cell>
          <cell r="B111">
            <v>406208.73845683946</v>
          </cell>
          <cell r="C111">
            <v>276805.63500856358</v>
          </cell>
          <cell r="D111">
            <v>147352.82456348641</v>
          </cell>
          <cell r="E111">
            <v>147352.82456348641</v>
          </cell>
          <cell r="F111">
            <v>0</v>
          </cell>
          <cell r="G111">
            <v>129452.81044507718</v>
          </cell>
          <cell r="H111">
            <v>118772.0173416289</v>
          </cell>
          <cell r="I111">
            <v>118763.17419299747</v>
          </cell>
          <cell r="J111">
            <v>8.8431486314427517</v>
          </cell>
          <cell r="K111">
            <v>8.8431486314427517</v>
          </cell>
          <cell r="L111">
            <v>0</v>
          </cell>
          <cell r="M111">
            <v>10680.793103448281</v>
          </cell>
          <cell r="N111">
            <v>129403.1034482759</v>
          </cell>
          <cell r="O111">
            <v>335850.43610939849</v>
          </cell>
          <cell r="P111">
            <v>554909.38394266437</v>
          </cell>
          <cell r="Q111">
            <v>293969.65868043399</v>
          </cell>
          <cell r="R111">
            <v>293969.65868042631</v>
          </cell>
          <cell r="S111">
            <v>423350.65146308049</v>
          </cell>
          <cell r="T111">
            <v>276639.6543010961</v>
          </cell>
          <cell r="U111">
            <v>248607.75774937199</v>
          </cell>
          <cell r="V111">
            <v>33737.5345970626</v>
          </cell>
          <cell r="W111">
            <v>50603.574695605697</v>
          </cell>
          <cell r="X111">
            <v>27721.489310556401</v>
          </cell>
          <cell r="Y111">
            <v>16968.473002212999</v>
          </cell>
          <cell r="Z111">
            <v>59793.550842998098</v>
          </cell>
          <cell r="AA111">
            <v>41009.594389539299</v>
          </cell>
          <cell r="AB111">
            <v>18824.160054284999</v>
          </cell>
          <cell r="AC111">
            <v>28031.896551724138</v>
          </cell>
          <cell r="AD111">
            <v>206285.21022926769</v>
          </cell>
          <cell r="AE111">
            <v>165837.88621922751</v>
          </cell>
          <cell r="AF111">
            <v>146616.83411693989</v>
          </cell>
          <cell r="AG111">
            <v>19221.052102287631</v>
          </cell>
          <cell r="AH111">
            <v>40456.766446893154</v>
          </cell>
          <cell r="AI111">
            <v>57816.156810344823</v>
          </cell>
          <cell r="AJ111">
            <v>52264.709713793076</v>
          </cell>
          <cell r="AK111">
            <v>22962.689575862059</v>
          </cell>
          <cell r="AL111">
            <v>29302.020137931017</v>
          </cell>
          <cell r="AM111">
            <v>5551.4470965517467</v>
          </cell>
          <cell r="AN111">
            <v>42227.975386206905</v>
          </cell>
          <cell r="AO111">
            <v>41963.867737931039</v>
          </cell>
          <cell r="AP111">
            <v>35686.319496551732</v>
          </cell>
          <cell r="AQ111">
            <v>1319.3897482758621</v>
          </cell>
          <cell r="AR111">
            <v>4958.1584931034449</v>
          </cell>
          <cell r="AS111">
            <v>264.10764827586206</v>
          </cell>
          <cell r="AT111">
            <v>4.3475068965517236</v>
          </cell>
          <cell r="AU111">
            <v>2416293.450970002</v>
          </cell>
          <cell r="AV111">
            <v>555788.2962500907</v>
          </cell>
        </row>
        <row r="112">
          <cell r="A112">
            <v>40999</v>
          </cell>
          <cell r="B112">
            <v>415319.19390196307</v>
          </cell>
          <cell r="C112">
            <v>286236.12938583404</v>
          </cell>
          <cell r="D112">
            <v>152715.1376009814</v>
          </cell>
          <cell r="E112">
            <v>152715.1376009814</v>
          </cell>
          <cell r="F112">
            <v>0</v>
          </cell>
          <cell r="G112">
            <v>133520.99178485264</v>
          </cell>
          <cell r="H112">
            <v>122944.89501065909</v>
          </cell>
          <cell r="I112">
            <v>122936.25732223793</v>
          </cell>
          <cell r="J112">
            <v>8.637688421164782</v>
          </cell>
          <cell r="K112">
            <v>8.637688421164782</v>
          </cell>
          <cell r="L112">
            <v>0</v>
          </cell>
          <cell r="M112">
            <v>10576.096774193549</v>
          </cell>
          <cell r="N112">
            <v>129083.064516129</v>
          </cell>
          <cell r="O112">
            <v>344809.90465435787</v>
          </cell>
          <cell r="P112">
            <v>570046.60673693463</v>
          </cell>
          <cell r="Q112">
            <v>303507.56935330451</v>
          </cell>
          <cell r="R112">
            <v>303507.56935336615</v>
          </cell>
          <cell r="S112">
            <v>437083.71368304262</v>
          </cell>
          <cell r="T112">
            <v>284523.16308236617</v>
          </cell>
          <cell r="U112">
            <v>255592.84050172099</v>
          </cell>
          <cell r="V112">
            <v>36075.105899341797</v>
          </cell>
          <cell r="W112">
            <v>50998.461546463397</v>
          </cell>
          <cell r="X112">
            <v>28348.617378046401</v>
          </cell>
          <cell r="Y112">
            <v>17314.783551621898</v>
          </cell>
          <cell r="Z112">
            <v>61252.494179777699</v>
          </cell>
          <cell r="AA112">
            <v>42336.363990074598</v>
          </cell>
          <cell r="AB112">
            <v>19381.071596879101</v>
          </cell>
          <cell r="AC112">
            <v>28930.322580645163</v>
          </cell>
          <cell r="AD112">
            <v>216982.2529310204</v>
          </cell>
          <cell r="AE112">
            <v>169970.07483007555</v>
          </cell>
          <cell r="AF112">
            <v>150792.43175238479</v>
          </cell>
          <cell r="AG112">
            <v>19177.643077690758</v>
          </cell>
          <cell r="AH112">
            <v>47508.172075982999</v>
          </cell>
          <cell r="AI112">
            <v>57580.567658064516</v>
          </cell>
          <cell r="AJ112">
            <v>52203.923687096787</v>
          </cell>
          <cell r="AK112">
            <v>23016.834045161293</v>
          </cell>
          <cell r="AL112">
            <v>29187.089641935494</v>
          </cell>
          <cell r="AM112">
            <v>5376.6439709677288</v>
          </cell>
          <cell r="AN112">
            <v>41482.693825806462</v>
          </cell>
          <cell r="AO112">
            <v>41274.058900000011</v>
          </cell>
          <cell r="AP112">
            <v>35090.774774193545</v>
          </cell>
          <cell r="AQ112">
            <v>1322.3534677419354</v>
          </cell>
          <cell r="AR112">
            <v>4860.9306580645298</v>
          </cell>
          <cell r="AS112">
            <v>208.63492580645169</v>
          </cell>
          <cell r="AT112">
            <v>4.3557225806451605</v>
          </cell>
          <cell r="AU112">
            <v>2450419.1955066682</v>
          </cell>
          <cell r="AV112">
            <v>562574.6704795229</v>
          </cell>
        </row>
        <row r="113">
          <cell r="A113">
            <v>41029</v>
          </cell>
          <cell r="B113">
            <v>423113.40531604656</v>
          </cell>
          <cell r="C113">
            <v>294731.47198271326</v>
          </cell>
          <cell r="D113">
            <v>157392.6288504992</v>
          </cell>
          <cell r="E113">
            <v>157392.6288504992</v>
          </cell>
          <cell r="F113">
            <v>0</v>
          </cell>
          <cell r="G113">
            <v>137338.84313221407</v>
          </cell>
          <cell r="H113">
            <v>126079.9764655474</v>
          </cell>
          <cell r="I113">
            <v>126071.35467120018</v>
          </cell>
          <cell r="J113">
            <v>8.6217943472209218</v>
          </cell>
          <cell r="K113">
            <v>8.6217943472209218</v>
          </cell>
          <cell r="L113">
            <v>0</v>
          </cell>
          <cell r="M113">
            <v>11258.86666666667</v>
          </cell>
          <cell r="N113">
            <v>128381.93333333331</v>
          </cell>
          <cell r="O113">
            <v>351613.56041924719</v>
          </cell>
          <cell r="P113">
            <v>582273.29111513915</v>
          </cell>
          <cell r="Q113">
            <v>312687.81811220938</v>
          </cell>
          <cell r="R113">
            <v>312687.81811184878</v>
          </cell>
          <cell r="S113">
            <v>450157.51304962538</v>
          </cell>
          <cell r="T113">
            <v>290835.60638366634</v>
          </cell>
          <cell r="U113">
            <v>261477.97305033301</v>
          </cell>
          <cell r="V113">
            <v>36287.5442402259</v>
          </cell>
          <cell r="W113">
            <v>51569.624140152402</v>
          </cell>
          <cell r="X113">
            <v>29025.1741424871</v>
          </cell>
          <cell r="Y113">
            <v>17675.066925427302</v>
          </cell>
          <cell r="Z113">
            <v>62630.275728894703</v>
          </cell>
          <cell r="AA113">
            <v>43747.471121424998</v>
          </cell>
          <cell r="AB113">
            <v>20691.5340217833</v>
          </cell>
          <cell r="AC113">
            <v>29357.633333333335</v>
          </cell>
          <cell r="AD113">
            <v>224669.6466162607</v>
          </cell>
          <cell r="AE113">
            <v>175438.02957329823</v>
          </cell>
          <cell r="AF113">
            <v>155295.18926134959</v>
          </cell>
          <cell r="AG113">
            <v>20142.840311948657</v>
          </cell>
          <cell r="AH113">
            <v>49854.048637593303</v>
          </cell>
          <cell r="AI113">
            <v>57746.651746666656</v>
          </cell>
          <cell r="AJ113">
            <v>52358.09953</v>
          </cell>
          <cell r="AK113">
            <v>23099.958606666663</v>
          </cell>
          <cell r="AL113">
            <v>29258.140923333336</v>
          </cell>
          <cell r="AM113">
            <v>5388.552216666656</v>
          </cell>
          <cell r="AN113">
            <v>41719.116533333334</v>
          </cell>
          <cell r="AO113">
            <v>41478.857246666666</v>
          </cell>
          <cell r="AP113">
            <v>35283.15916333333</v>
          </cell>
          <cell r="AQ113">
            <v>1280.3018800000002</v>
          </cell>
          <cell r="AR113">
            <v>4915.3962033333364</v>
          </cell>
          <cell r="AS113">
            <v>240.25928666666667</v>
          </cell>
          <cell r="AT113">
            <v>4.3966933333333333</v>
          </cell>
          <cell r="AU113">
            <v>2475387.1712400019</v>
          </cell>
          <cell r="AV113">
            <v>563011.10483939492</v>
          </cell>
        </row>
        <row r="114">
          <cell r="A114">
            <v>41060</v>
          </cell>
          <cell r="B114">
            <v>435970.98373513273</v>
          </cell>
          <cell r="C114">
            <v>302659.85470287467</v>
          </cell>
          <cell r="D114">
            <v>162052.3033680823</v>
          </cell>
          <cell r="E114">
            <v>162052.3033680823</v>
          </cell>
          <cell r="F114">
            <v>0</v>
          </cell>
          <cell r="G114">
            <v>140607.55133479237</v>
          </cell>
          <cell r="H114">
            <v>129065.1964960827</v>
          </cell>
          <cell r="I114">
            <v>129056.74038719769</v>
          </cell>
          <cell r="J114">
            <v>8.4561088850127497</v>
          </cell>
          <cell r="K114">
            <v>8.4561088850127497</v>
          </cell>
          <cell r="L114">
            <v>0</v>
          </cell>
          <cell r="M114">
            <v>11542.35483870968</v>
          </cell>
          <cell r="N114">
            <v>133311.12903225809</v>
          </cell>
          <cell r="O114">
            <v>363556.55002872291</v>
          </cell>
          <cell r="P114">
            <v>600139.21405243175</v>
          </cell>
          <cell r="Q114">
            <v>321960.46086074639</v>
          </cell>
          <cell r="R114">
            <v>321960.46086085401</v>
          </cell>
          <cell r="S114">
            <v>462754.30463924818</v>
          </cell>
          <cell r="T114">
            <v>296519.15873781289</v>
          </cell>
          <cell r="U114">
            <v>266777.41680232901</v>
          </cell>
          <cell r="V114">
            <v>37030.985883181602</v>
          </cell>
          <cell r="W114">
            <v>52142.020329394298</v>
          </cell>
          <cell r="X114">
            <v>29636.957502244299</v>
          </cell>
          <cell r="Y114">
            <v>17968.553954179999</v>
          </cell>
          <cell r="Z114">
            <v>63989.604400909397</v>
          </cell>
          <cell r="AA114">
            <v>44486.611527126799</v>
          </cell>
          <cell r="AB114">
            <v>21865.4235103561</v>
          </cell>
          <cell r="AC114">
            <v>29741.741935483871</v>
          </cell>
          <cell r="AD114">
            <v>230137.61466183161</v>
          </cell>
          <cell r="AE114">
            <v>179170.77141816568</v>
          </cell>
          <cell r="AF114">
            <v>159908.15749277169</v>
          </cell>
          <cell r="AG114">
            <v>19262.613925393995</v>
          </cell>
          <cell r="AH114">
            <v>51415.793839762715</v>
          </cell>
          <cell r="AI114">
            <v>56023.247929032237</v>
          </cell>
          <cell r="AJ114">
            <v>51297.432816129032</v>
          </cell>
          <cell r="AK114">
            <v>22296.927838709671</v>
          </cell>
          <cell r="AL114">
            <v>29000.504977419361</v>
          </cell>
          <cell r="AM114">
            <v>4725.8151129032049</v>
          </cell>
          <cell r="AN114">
            <v>40988.077025806451</v>
          </cell>
          <cell r="AO114">
            <v>40825.935974193548</v>
          </cell>
          <cell r="AP114">
            <v>34577.817870967752</v>
          </cell>
          <cell r="AQ114">
            <v>1422.7365032258065</v>
          </cell>
          <cell r="AR114">
            <v>4825.3815999999888</v>
          </cell>
          <cell r="AS114">
            <v>162.14105161290328</v>
          </cell>
          <cell r="AT114">
            <v>4.4490774193548397</v>
          </cell>
          <cell r="AU114">
            <v>2511696.9017100022</v>
          </cell>
          <cell r="AV114">
            <v>564543.3120096667</v>
          </cell>
        </row>
        <row r="115">
          <cell r="A115">
            <v>41090</v>
          </cell>
          <cell r="B115">
            <v>445244.36246826197</v>
          </cell>
          <cell r="C115">
            <v>311302.59580159525</v>
          </cell>
          <cell r="D115">
            <v>165824.98647984269</v>
          </cell>
          <cell r="E115">
            <v>165824.98647984269</v>
          </cell>
          <cell r="F115">
            <v>0</v>
          </cell>
          <cell r="G115">
            <v>145477.60932175259</v>
          </cell>
          <cell r="H115">
            <v>133525.50932175259</v>
          </cell>
          <cell r="I115">
            <v>133516.86595374555</v>
          </cell>
          <cell r="J115">
            <v>8.6433680070390935</v>
          </cell>
          <cell r="K115">
            <v>8.6433680070390935</v>
          </cell>
          <cell r="L115">
            <v>0</v>
          </cell>
          <cell r="M115">
            <v>11952.1</v>
          </cell>
          <cell r="N115">
            <v>133941.76666666669</v>
          </cell>
          <cell r="O115">
            <v>376959.56787924538</v>
          </cell>
          <cell r="P115">
            <v>615029.67625869939</v>
          </cell>
          <cell r="Q115">
            <v>332499.76046889502</v>
          </cell>
          <cell r="R115">
            <v>332499.76046855829</v>
          </cell>
          <cell r="S115">
            <v>478096.44670759072</v>
          </cell>
          <cell r="T115">
            <v>307217.05801669834</v>
          </cell>
          <cell r="U115">
            <v>277345.12468336499</v>
          </cell>
          <cell r="V115">
            <v>39140.4160591783</v>
          </cell>
          <cell r="W115">
            <v>54214.860043151202</v>
          </cell>
          <cell r="X115">
            <v>30087.3395421438</v>
          </cell>
          <cell r="Y115">
            <v>18360.211124315701</v>
          </cell>
          <cell r="Z115">
            <v>65611.059132571405</v>
          </cell>
          <cell r="AA115">
            <v>46550.441581446998</v>
          </cell>
          <cell r="AB115">
            <v>22528.406825186299</v>
          </cell>
          <cell r="AC115">
            <v>29871.933333333334</v>
          </cell>
          <cell r="AD115">
            <v>240558.85904195131</v>
          </cell>
          <cell r="AE115">
            <v>186491.31450940113</v>
          </cell>
          <cell r="AF115">
            <v>166674.77398871561</v>
          </cell>
          <cell r="AG115">
            <v>19816.540520685521</v>
          </cell>
          <cell r="AH115">
            <v>53939.757717567467</v>
          </cell>
          <cell r="AI115">
            <v>47434.740666666657</v>
          </cell>
          <cell r="AJ115">
            <v>43044.399223333341</v>
          </cell>
          <cell r="AK115">
            <v>16991.702996666663</v>
          </cell>
          <cell r="AL115">
            <v>26052.696226666678</v>
          </cell>
          <cell r="AM115">
            <v>4390.3414433333164</v>
          </cell>
          <cell r="AN115">
            <v>38274.716923333326</v>
          </cell>
          <cell r="AO115">
            <v>38141.49112666666</v>
          </cell>
          <cell r="AP115">
            <v>31824.493533333331</v>
          </cell>
          <cell r="AQ115">
            <v>1585.8762133333337</v>
          </cell>
          <cell r="AR115">
            <v>4731.121379999996</v>
          </cell>
          <cell r="AS115">
            <v>133.2257966666667</v>
          </cell>
          <cell r="AT115">
            <v>4.4969666666666654</v>
          </cell>
          <cell r="AU115">
            <v>2532801.8389666681</v>
          </cell>
          <cell r="AV115">
            <v>563224.50814252615</v>
          </cell>
        </row>
        <row r="116">
          <cell r="A116">
            <v>41121</v>
          </cell>
          <cell r="B116">
            <v>456627.3434065507</v>
          </cell>
          <cell r="C116">
            <v>320263.44018074416</v>
          </cell>
          <cell r="D116">
            <v>169695.0128714364</v>
          </cell>
          <cell r="E116">
            <v>169695.0128714364</v>
          </cell>
          <cell r="F116">
            <v>0</v>
          </cell>
          <cell r="G116">
            <v>150568.42730930774</v>
          </cell>
          <cell r="H116">
            <v>138345.94343834001</v>
          </cell>
          <cell r="I116">
            <v>138337.44707763611</v>
          </cell>
          <cell r="J116">
            <v>8.4963607038941529</v>
          </cell>
          <cell r="K116">
            <v>8.4963607038941529</v>
          </cell>
          <cell r="L116">
            <v>0</v>
          </cell>
          <cell r="M116">
            <v>12222.483870967741</v>
          </cell>
          <cell r="N116">
            <v>136363.90322580651</v>
          </cell>
          <cell r="O116">
            <v>390511.05337165098</v>
          </cell>
          <cell r="P116">
            <v>629586.35342846124</v>
          </cell>
          <cell r="Q116">
            <v>341273.88052195712</v>
          </cell>
          <cell r="R116">
            <v>341273.88052218466</v>
          </cell>
          <cell r="S116">
            <v>491700.96059837582</v>
          </cell>
          <cell r="T116">
            <v>318138.77701997705</v>
          </cell>
          <cell r="U116">
            <v>287029.71250384802</v>
          </cell>
          <cell r="V116">
            <v>40772.520565038401</v>
          </cell>
          <cell r="W116">
            <v>58309.334539508498</v>
          </cell>
          <cell r="X116">
            <v>30539.629400237802</v>
          </cell>
          <cell r="Y116">
            <v>18740.131870741599</v>
          </cell>
          <cell r="Z116">
            <v>67046.919808064398</v>
          </cell>
          <cell r="AA116">
            <v>47547.917516139503</v>
          </cell>
          <cell r="AB116">
            <v>23892.199878887099</v>
          </cell>
          <cell r="AC116">
            <v>31109.064516129034</v>
          </cell>
          <cell r="AD116">
            <v>249210.41046912959</v>
          </cell>
          <cell r="AE116">
            <v>191941.12801751858</v>
          </cell>
          <cell r="AF116">
            <v>171578.86765074829</v>
          </cell>
          <cell r="AG116">
            <v>20362.260366770304</v>
          </cell>
          <cell r="AH116">
            <v>57161.730708880881</v>
          </cell>
          <cell r="AI116">
            <v>44104.267141935474</v>
          </cell>
          <cell r="AJ116">
            <v>39517.465122580652</v>
          </cell>
          <cell r="AK116">
            <v>15631.231306451613</v>
          </cell>
          <cell r="AL116">
            <v>23886.233816129039</v>
          </cell>
          <cell r="AM116">
            <v>4586.8020193548218</v>
          </cell>
          <cell r="AN116">
            <v>34600.131500000003</v>
          </cell>
          <cell r="AO116">
            <v>34491.213003225806</v>
          </cell>
          <cell r="AP116">
            <v>28336.320277419367</v>
          </cell>
          <cell r="AQ116">
            <v>1622.2265967741928</v>
          </cell>
          <cell r="AR116">
            <v>4532.6661290322463</v>
          </cell>
          <cell r="AS116">
            <v>108.9184967741936</v>
          </cell>
          <cell r="AT116">
            <v>4.5518419354838722</v>
          </cell>
          <cell r="AU116">
            <v>2584221.1998566678</v>
          </cell>
          <cell r="AV116">
            <v>567730.87389335246</v>
          </cell>
        </row>
        <row r="117">
          <cell r="A117">
            <v>41152</v>
          </cell>
          <cell r="B117">
            <v>472693.46153587895</v>
          </cell>
          <cell r="C117">
            <v>328670.71960039507</v>
          </cell>
          <cell r="D117">
            <v>172834.16980832731</v>
          </cell>
          <cell r="E117">
            <v>172834.16980832731</v>
          </cell>
          <cell r="F117">
            <v>0</v>
          </cell>
          <cell r="G117">
            <v>155836.54979206779</v>
          </cell>
          <cell r="H117">
            <v>143787.38850174521</v>
          </cell>
          <cell r="I117">
            <v>143779.3507030248</v>
          </cell>
          <cell r="J117">
            <v>8.0377987204112724</v>
          </cell>
          <cell r="K117">
            <v>8.0377987204112724</v>
          </cell>
          <cell r="L117">
            <v>0</v>
          </cell>
          <cell r="M117">
            <v>12049.16129032258</v>
          </cell>
          <cell r="N117">
            <v>144022.74193548391</v>
          </cell>
          <cell r="O117">
            <v>401409.92033503333</v>
          </cell>
          <cell r="P117">
            <v>652360.47037722624</v>
          </cell>
          <cell r="Q117">
            <v>349050.68351848528</v>
          </cell>
          <cell r="R117">
            <v>349050.68351838592</v>
          </cell>
          <cell r="S117">
            <v>504823.39978998178</v>
          </cell>
          <cell r="T117">
            <v>330432.02232514566</v>
          </cell>
          <cell r="U117">
            <v>298071.732002565</v>
          </cell>
          <cell r="V117">
            <v>43371.167716784897</v>
          </cell>
          <cell r="W117">
            <v>60747.555252860002</v>
          </cell>
          <cell r="X117">
            <v>31259.812946678601</v>
          </cell>
          <cell r="Y117">
            <v>19250.332399453699</v>
          </cell>
          <cell r="Z117">
            <v>68741.643885701196</v>
          </cell>
          <cell r="AA117">
            <v>49308.614512221699</v>
          </cell>
          <cell r="AB117">
            <v>24767.070619376798</v>
          </cell>
          <cell r="AC117">
            <v>32360.290322580644</v>
          </cell>
          <cell r="AD117">
            <v>257049.27186437009</v>
          </cell>
          <cell r="AE117">
            <v>197021.0097660941</v>
          </cell>
          <cell r="AF117">
            <v>176216.51371005861</v>
          </cell>
          <cell r="AG117">
            <v>20804.496056035481</v>
          </cell>
          <cell r="AH117">
            <v>59618.789341750416</v>
          </cell>
          <cell r="AI117">
            <v>42820.233009677424</v>
          </cell>
          <cell r="AJ117">
            <v>38533.385464516134</v>
          </cell>
          <cell r="AK117">
            <v>15396.495696774193</v>
          </cell>
          <cell r="AL117">
            <v>23136.889767741941</v>
          </cell>
          <cell r="AM117">
            <v>4286.8475451612903</v>
          </cell>
          <cell r="AN117">
            <v>31422.630593548394</v>
          </cell>
          <cell r="AO117">
            <v>31333.951948387104</v>
          </cell>
          <cell r="AP117">
            <v>25130.142896774189</v>
          </cell>
          <cell r="AQ117">
            <v>1908.4280548387094</v>
          </cell>
          <cell r="AR117">
            <v>4295.3809967742063</v>
          </cell>
          <cell r="AS117">
            <v>88.678645161290319</v>
          </cell>
          <cell r="AT117">
            <v>4.608896774193548</v>
          </cell>
          <cell r="AU117">
            <v>2641684.4933400019</v>
          </cell>
          <cell r="AV117">
            <v>573170.67896410776</v>
          </cell>
        </row>
        <row r="118">
          <cell r="A118">
            <v>41182</v>
          </cell>
          <cell r="B118">
            <v>485308.15510683972</v>
          </cell>
          <cell r="C118">
            <v>338322.92177350644</v>
          </cell>
          <cell r="D118">
            <v>176802.88724585951</v>
          </cell>
          <cell r="E118">
            <v>176802.88724585951</v>
          </cell>
          <cell r="F118">
            <v>0</v>
          </cell>
          <cell r="G118">
            <v>161520.03452764693</v>
          </cell>
          <cell r="H118">
            <v>149390.4011943136</v>
          </cell>
          <cell r="I118">
            <v>149382.62789740047</v>
          </cell>
          <cell r="J118">
            <v>7.7732969131029783</v>
          </cell>
          <cell r="K118">
            <v>7.7732969131029783</v>
          </cell>
          <cell r="L118">
            <v>0</v>
          </cell>
          <cell r="M118">
            <v>12129.63333333333</v>
          </cell>
          <cell r="N118">
            <v>146985.23333333331</v>
          </cell>
          <cell r="O118">
            <v>400975.01092782849</v>
          </cell>
          <cell r="P118">
            <v>668737.07791566954</v>
          </cell>
          <cell r="Q118">
            <v>357331.55257661297</v>
          </cell>
          <cell r="R118">
            <v>357331.55257675872</v>
          </cell>
          <cell r="S118">
            <v>518868.19558877812</v>
          </cell>
          <cell r="T118">
            <v>337973.33136016765</v>
          </cell>
          <cell r="U118">
            <v>305920.264693501</v>
          </cell>
          <cell r="V118">
            <v>44881.806156737701</v>
          </cell>
          <cell r="W118">
            <v>62983.0574443445</v>
          </cell>
          <cell r="X118">
            <v>31959.3575878663</v>
          </cell>
          <cell r="Y118">
            <v>19730.578780097101</v>
          </cell>
          <cell r="Z118">
            <v>69843.694904698801</v>
          </cell>
          <cell r="AA118">
            <v>50913.407572898497</v>
          </cell>
          <cell r="AB118">
            <v>25463.198248328601</v>
          </cell>
          <cell r="AC118">
            <v>32053.066666666666</v>
          </cell>
          <cell r="AD118">
            <v>263401.548318154</v>
          </cell>
          <cell r="AE118">
            <v>202041.03923881133</v>
          </cell>
          <cell r="AF118">
            <v>180528.66533089921</v>
          </cell>
          <cell r="AG118">
            <v>21512.373907912119</v>
          </cell>
          <cell r="AH118">
            <v>61069.471731072983</v>
          </cell>
          <cell r="AI118">
            <v>42033.964430000007</v>
          </cell>
          <cell r="AJ118">
            <v>37803.531199999998</v>
          </cell>
          <cell r="AK118">
            <v>14730.360843333337</v>
          </cell>
          <cell r="AL118">
            <v>23073.170356666662</v>
          </cell>
          <cell r="AM118">
            <v>4230.4332300000096</v>
          </cell>
          <cell r="AN118">
            <v>29588.700236666667</v>
          </cell>
          <cell r="AO118">
            <v>29541.894550000001</v>
          </cell>
          <cell r="AP118">
            <v>23632.371836666662</v>
          </cell>
          <cell r="AQ118">
            <v>1858.1668333333334</v>
          </cell>
          <cell r="AR118">
            <v>4051.3558800000055</v>
          </cell>
          <cell r="AS118">
            <v>46.805686666666666</v>
          </cell>
          <cell r="AT118">
            <v>4.6697466666666667</v>
          </cell>
          <cell r="AU118">
            <v>2700758.1262666681</v>
          </cell>
          <cell r="AV118">
            <v>578352.17176663433</v>
          </cell>
        </row>
        <row r="119">
          <cell r="A119">
            <v>41213</v>
          </cell>
          <cell r="B119">
            <v>493893.3700724605</v>
          </cell>
          <cell r="C119">
            <v>346095.98297568632</v>
          </cell>
          <cell r="D119">
            <v>179263.71986634989</v>
          </cell>
          <cell r="E119">
            <v>179263.71986634989</v>
          </cell>
          <cell r="F119">
            <v>0</v>
          </cell>
          <cell r="G119">
            <v>166832.26310933643</v>
          </cell>
          <cell r="H119">
            <v>154575.81149643319</v>
          </cell>
          <cell r="I119">
            <v>154568.3151029736</v>
          </cell>
          <cell r="J119">
            <v>7.4963934596044286</v>
          </cell>
          <cell r="K119">
            <v>7.4963934596044286</v>
          </cell>
          <cell r="L119">
            <v>0</v>
          </cell>
          <cell r="M119">
            <v>12256.451612903231</v>
          </cell>
          <cell r="N119">
            <v>147797.38709677421</v>
          </cell>
          <cell r="O119">
            <v>408968.98589400348</v>
          </cell>
          <cell r="P119">
            <v>682082.63635387691</v>
          </cell>
          <cell r="Q119">
            <v>364136.08393862832</v>
          </cell>
          <cell r="R119">
            <v>364136.08393856336</v>
          </cell>
          <cell r="S119">
            <v>531050.94935706339</v>
          </cell>
          <cell r="T119">
            <v>344861.58744219033</v>
          </cell>
          <cell r="U119">
            <v>311926.94228090002</v>
          </cell>
          <cell r="V119">
            <v>45201.164960000897</v>
          </cell>
          <cell r="W119">
            <v>65444.586729371404</v>
          </cell>
          <cell r="X119">
            <v>32551.606786657601</v>
          </cell>
          <cell r="Y119">
            <v>20161.081518431602</v>
          </cell>
          <cell r="Z119">
            <v>70842.944690921606</v>
          </cell>
          <cell r="AA119">
            <v>51396.179713969301</v>
          </cell>
          <cell r="AB119">
            <v>25941.024310652901</v>
          </cell>
          <cell r="AC119">
            <v>32934.645161290326</v>
          </cell>
          <cell r="AD119">
            <v>268888.17258505442</v>
          </cell>
          <cell r="AE119">
            <v>205999.09182669461</v>
          </cell>
          <cell r="AF119">
            <v>184872.3640722135</v>
          </cell>
          <cell r="AG119">
            <v>21126.727754481111</v>
          </cell>
          <cell r="AH119">
            <v>62256.188469199245</v>
          </cell>
          <cell r="AI119">
            <v>42840.935709677404</v>
          </cell>
          <cell r="AJ119">
            <v>37581.110248387093</v>
          </cell>
          <cell r="AK119">
            <v>14456.290612903227</v>
          </cell>
          <cell r="AL119">
            <v>23124.819635483866</v>
          </cell>
          <cell r="AM119">
            <v>5259.8254612903111</v>
          </cell>
          <cell r="AN119">
            <v>28011.805458064511</v>
          </cell>
          <cell r="AO119">
            <v>27994.449680645157</v>
          </cell>
          <cell r="AP119">
            <v>22537.600348387095</v>
          </cell>
          <cell r="AQ119">
            <v>1503.7932677419356</v>
          </cell>
          <cell r="AR119">
            <v>3953.0560645161258</v>
          </cell>
          <cell r="AS119">
            <v>17.355777419354833</v>
          </cell>
          <cell r="AT119">
            <v>4.7291999999999996</v>
          </cell>
          <cell r="AU119">
            <v>2747776.3153100009</v>
          </cell>
          <cell r="AV119">
            <v>581023.49558276264</v>
          </cell>
        </row>
        <row r="120">
          <cell r="A120">
            <v>41243</v>
          </cell>
          <cell r="B120">
            <v>509411.13888537616</v>
          </cell>
          <cell r="C120">
            <v>356953.57221870945</v>
          </cell>
          <cell r="D120">
            <v>184370.4557272931</v>
          </cell>
          <cell r="E120">
            <v>184370.4557272931</v>
          </cell>
          <cell r="F120">
            <v>0</v>
          </cell>
          <cell r="G120">
            <v>172583.11649141635</v>
          </cell>
          <cell r="H120">
            <v>159694.84982474969</v>
          </cell>
          <cell r="I120">
            <v>159687.33966572798</v>
          </cell>
          <cell r="J120">
            <v>7.5101590217101055</v>
          </cell>
          <cell r="K120">
            <v>7.5101590217101055</v>
          </cell>
          <cell r="L120">
            <v>0</v>
          </cell>
          <cell r="M120">
            <v>12888.26666666667</v>
          </cell>
          <cell r="N120">
            <v>152457.56666666671</v>
          </cell>
          <cell r="O120">
            <v>425939.7577007431</v>
          </cell>
          <cell r="P120">
            <v>701360.6060981534</v>
          </cell>
          <cell r="Q120">
            <v>373923.4132689542</v>
          </cell>
          <cell r="R120">
            <v>373923.41326890234</v>
          </cell>
          <cell r="S120">
            <v>546659.34374815482</v>
          </cell>
          <cell r="T120">
            <v>355293.88882301829</v>
          </cell>
          <cell r="U120">
            <v>322271.05548968498</v>
          </cell>
          <cell r="V120">
            <v>46959.601597025197</v>
          </cell>
          <cell r="W120">
            <v>68662.6232399648</v>
          </cell>
          <cell r="X120">
            <v>33243.733923993699</v>
          </cell>
          <cell r="Y120">
            <v>20881.4988961167</v>
          </cell>
          <cell r="Z120">
            <v>72473.705398184102</v>
          </cell>
          <cell r="AA120">
            <v>54127.4882758147</v>
          </cell>
          <cell r="AB120">
            <v>26146.857540690198</v>
          </cell>
          <cell r="AC120">
            <v>33022.833333333336</v>
          </cell>
          <cell r="AD120">
            <v>276173.64062452229</v>
          </cell>
          <cell r="AE120">
            <v>211660.22652049136</v>
          </cell>
          <cell r="AF120">
            <v>189552.95754160921</v>
          </cell>
          <cell r="AG120">
            <v>22107.268978882134</v>
          </cell>
          <cell r="AH120">
            <v>64617.888327433779</v>
          </cell>
          <cell r="AI120">
            <v>44773.870889999991</v>
          </cell>
          <cell r="AJ120">
            <v>37364.231323333341</v>
          </cell>
          <cell r="AK120">
            <v>14234.306586666662</v>
          </cell>
          <cell r="AL120">
            <v>23129.924736666679</v>
          </cell>
          <cell r="AM120">
            <v>7409.6395666666504</v>
          </cell>
          <cell r="AN120">
            <v>27047.180860000004</v>
          </cell>
          <cell r="AO120">
            <v>27036.161413333339</v>
          </cell>
          <cell r="AP120">
            <v>21874.52077000001</v>
          </cell>
          <cell r="AQ120">
            <v>1308.5724999999995</v>
          </cell>
          <cell r="AR120">
            <v>3853.0681433333293</v>
          </cell>
          <cell r="AS120">
            <v>11.019446666666664</v>
          </cell>
          <cell r="AT120">
            <v>4.7958200000000009</v>
          </cell>
          <cell r="AU120">
            <v>2800340.9012700012</v>
          </cell>
          <cell r="AV120">
            <v>583912.84520061233</v>
          </cell>
        </row>
        <row r="121">
          <cell r="A121">
            <v>41274</v>
          </cell>
          <cell r="B121">
            <v>521602.81894134847</v>
          </cell>
          <cell r="C121">
            <v>369065.10926392907</v>
          </cell>
          <cell r="D121">
            <v>189206.3130899352</v>
          </cell>
          <cell r="E121">
            <v>189206.3130899352</v>
          </cell>
          <cell r="F121">
            <v>0</v>
          </cell>
          <cell r="G121">
            <v>179858.79617399385</v>
          </cell>
          <cell r="H121">
            <v>166294.89294818739</v>
          </cell>
          <cell r="I121">
            <v>166287.6088247787</v>
          </cell>
          <cell r="J121">
            <v>7.2841234087031905</v>
          </cell>
          <cell r="K121">
            <v>7.2841234087031905</v>
          </cell>
          <cell r="L121">
            <v>0</v>
          </cell>
          <cell r="M121">
            <v>13563.903225806451</v>
          </cell>
          <cell r="N121">
            <v>152537.70967741939</v>
          </cell>
          <cell r="O121">
            <v>440953.25037696009</v>
          </cell>
          <cell r="P121">
            <v>714400.27100826649</v>
          </cell>
          <cell r="Q121">
            <v>382756.86572005512</v>
          </cell>
          <cell r="R121">
            <v>382756.86572024098</v>
          </cell>
          <cell r="S121">
            <v>562390.93996398454</v>
          </cell>
          <cell r="T121">
            <v>367497.59045559959</v>
          </cell>
          <cell r="U121">
            <v>332687.42916527699</v>
          </cell>
          <cell r="V121">
            <v>47980.5047168038</v>
          </cell>
          <cell r="W121">
            <v>72687.695692527603</v>
          </cell>
          <cell r="X121">
            <v>34125.691510348799</v>
          </cell>
          <cell r="Y121">
            <v>21829.143526512002</v>
          </cell>
          <cell r="Z121">
            <v>74182.224892151295</v>
          </cell>
          <cell r="AA121">
            <v>54851.798475213698</v>
          </cell>
          <cell r="AB121">
            <v>26896.599584190801</v>
          </cell>
          <cell r="AC121">
            <v>34810.161290322583</v>
          </cell>
          <cell r="AD121">
            <v>281474.64237691171</v>
          </cell>
          <cell r="AE121">
            <v>215463.0135064768</v>
          </cell>
          <cell r="AF121">
            <v>193550.55263030581</v>
          </cell>
          <cell r="AG121">
            <v>21912.460876170982</v>
          </cell>
          <cell r="AH121">
            <v>65464.273268786084</v>
          </cell>
          <cell r="AI121">
            <v>45919.849367741932</v>
          </cell>
          <cell r="AJ121">
            <v>37854.198319354829</v>
          </cell>
          <cell r="AK121">
            <v>14426.437787096778</v>
          </cell>
          <cell r="AL121">
            <v>23427.760532258049</v>
          </cell>
          <cell r="AM121">
            <v>8065.6510483871025</v>
          </cell>
          <cell r="AN121">
            <v>27080.666174193542</v>
          </cell>
          <cell r="AO121">
            <v>27071.845574193543</v>
          </cell>
          <cell r="AP121">
            <v>22091.152845161287</v>
          </cell>
          <cell r="AQ121">
            <v>1131.7887451612903</v>
          </cell>
          <cell r="AR121">
            <v>3848.9039838709659</v>
          </cell>
          <cell r="AS121">
            <v>8.8206000000000007</v>
          </cell>
          <cell r="AT121">
            <v>4.8807806451612912</v>
          </cell>
          <cell r="AU121">
            <v>2867988.0343500008</v>
          </cell>
          <cell r="AV121">
            <v>587608.46734492504</v>
          </cell>
        </row>
        <row r="122">
          <cell r="A122">
            <v>41305</v>
          </cell>
          <cell r="B122">
            <v>538826.54098165873</v>
          </cell>
          <cell r="C122">
            <v>382131.05711069109</v>
          </cell>
          <cell r="D122">
            <v>193543.93133161269</v>
          </cell>
          <cell r="E122">
            <v>193543.93133161269</v>
          </cell>
          <cell r="F122">
            <v>0</v>
          </cell>
          <cell r="G122">
            <v>188587.12577907837</v>
          </cell>
          <cell r="H122">
            <v>175666.57739198161</v>
          </cell>
          <cell r="I122">
            <v>175659.1655838351</v>
          </cell>
          <cell r="J122">
            <v>7.4118081465073828</v>
          </cell>
          <cell r="K122">
            <v>7.4118081465073828</v>
          </cell>
          <cell r="L122">
            <v>0</v>
          </cell>
          <cell r="M122">
            <v>12920.548387096769</v>
          </cell>
          <cell r="N122">
            <v>156695.4838709677</v>
          </cell>
          <cell r="O122">
            <v>458651.79614237102</v>
          </cell>
          <cell r="P122">
            <v>734678.86248304159</v>
          </cell>
          <cell r="Q122">
            <v>391065.69930381869</v>
          </cell>
          <cell r="R122">
            <v>391968.5025994046</v>
          </cell>
          <cell r="S122">
            <v>580491.29983236699</v>
          </cell>
          <cell r="T122">
            <v>377949.56966259511</v>
          </cell>
          <cell r="U122">
            <v>342056.31159807899</v>
          </cell>
          <cell r="V122">
            <v>50090.982921009701</v>
          </cell>
          <cell r="W122">
            <v>75984.358495564695</v>
          </cell>
          <cell r="X122">
            <v>35017.581185437302</v>
          </cell>
          <cell r="Y122">
            <v>22447.340808886798</v>
          </cell>
          <cell r="Z122">
            <v>75512.273099527898</v>
          </cell>
          <cell r="AA122">
            <v>56265.553804641699</v>
          </cell>
          <cell r="AB122">
            <v>27412.440389544299</v>
          </cell>
          <cell r="AC122">
            <v>35893.258064516129</v>
          </cell>
          <cell r="AD122">
            <v>286157.20025813638</v>
          </cell>
          <cell r="AE122">
            <v>220031.87667379479</v>
          </cell>
          <cell r="AF122">
            <v>198424.57126779191</v>
          </cell>
          <cell r="AG122">
            <v>21607.305406002884</v>
          </cell>
          <cell r="AH122">
            <v>64601.213770567025</v>
          </cell>
          <cell r="AI122">
            <v>47552.131496774215</v>
          </cell>
          <cell r="AJ122">
            <v>38310.733016129045</v>
          </cell>
          <cell r="AK122">
            <v>14461.313929032254</v>
          </cell>
          <cell r="AL122">
            <v>23849.41908709679</v>
          </cell>
          <cell r="AM122">
            <v>9241.3984806451699</v>
          </cell>
          <cell r="AN122">
            <v>26925.503506451605</v>
          </cell>
          <cell r="AO122">
            <v>26909.837274193542</v>
          </cell>
          <cell r="AP122">
            <v>21549.960658064505</v>
          </cell>
          <cell r="AQ122">
            <v>1534.4705354838711</v>
          </cell>
          <cell r="AR122">
            <v>3825.4060806451657</v>
          </cell>
          <cell r="AS122">
            <v>15.666232258064515</v>
          </cell>
          <cell r="AT122">
            <v>4.9476419354838708</v>
          </cell>
          <cell r="AU122">
            <v>2917113.639946667</v>
          </cell>
          <cell r="AV122">
            <v>589596.75699760974</v>
          </cell>
        </row>
        <row r="123">
          <cell r="A123">
            <v>41333</v>
          </cell>
          <cell r="B123">
            <v>546145.56142888521</v>
          </cell>
          <cell r="C123">
            <v>390272.91857174237</v>
          </cell>
          <cell r="D123">
            <v>198486.92665999499</v>
          </cell>
          <cell r="E123">
            <v>198486.92665999499</v>
          </cell>
          <cell r="F123">
            <v>0</v>
          </cell>
          <cell r="G123">
            <v>191785.99191174741</v>
          </cell>
          <cell r="H123">
            <v>177957.74191174741</v>
          </cell>
          <cell r="I123">
            <v>177950.14917338424</v>
          </cell>
          <cell r="J123">
            <v>7.5927383631402723</v>
          </cell>
          <cell r="K123">
            <v>7.5927383631402723</v>
          </cell>
          <cell r="L123">
            <v>0</v>
          </cell>
          <cell r="M123">
            <v>13828.25</v>
          </cell>
          <cell r="N123">
            <v>155872.6428571429</v>
          </cell>
          <cell r="O123">
            <v>455851.09262311738</v>
          </cell>
          <cell r="P123">
            <v>748532.03378982306</v>
          </cell>
          <cell r="Q123">
            <v>403014.54232446308</v>
          </cell>
          <cell r="R123">
            <v>402025.27006883395</v>
          </cell>
          <cell r="S123">
            <v>592026.73490319063</v>
          </cell>
          <cell r="T123">
            <v>388839.1119245874</v>
          </cell>
          <cell r="U123">
            <v>352793.79049601598</v>
          </cell>
          <cell r="V123">
            <v>51111.172387918799</v>
          </cell>
          <cell r="W123">
            <v>78492.154278898306</v>
          </cell>
          <cell r="X123">
            <v>35683.343959689701</v>
          </cell>
          <cell r="Y123">
            <v>23004.832400394102</v>
          </cell>
          <cell r="Z123">
            <v>77759.211401397493</v>
          </cell>
          <cell r="AA123">
            <v>59161.752189255501</v>
          </cell>
          <cell r="AB123">
            <v>27893.902379388401</v>
          </cell>
          <cell r="AC123">
            <v>36045.321428571428</v>
          </cell>
          <cell r="AD123">
            <v>289383.39166844683</v>
          </cell>
          <cell r="AE123">
            <v>225886.89051023786</v>
          </cell>
          <cell r="AF123">
            <v>203538.34340883899</v>
          </cell>
          <cell r="AG123">
            <v>22348.547101398861</v>
          </cell>
          <cell r="AH123">
            <v>62083.234380525464</v>
          </cell>
          <cell r="AI123">
            <v>45243.731196428584</v>
          </cell>
          <cell r="AJ123">
            <v>37754.537885714279</v>
          </cell>
          <cell r="AK123">
            <v>13878.25653928571</v>
          </cell>
          <cell r="AL123">
            <v>23876.281346428568</v>
          </cell>
          <cell r="AM123">
            <v>7489.193310714305</v>
          </cell>
          <cell r="AN123">
            <v>27287.034342857136</v>
          </cell>
          <cell r="AO123">
            <v>27263.96795714285</v>
          </cell>
          <cell r="AP123">
            <v>21106.020975000003</v>
          </cell>
          <cell r="AQ123">
            <v>2318.5809499999991</v>
          </cell>
          <cell r="AR123">
            <v>3839.3660321428474</v>
          </cell>
          <cell r="AS123">
            <v>23.066385714285712</v>
          </cell>
          <cell r="AT123">
            <v>5.0085107142857135</v>
          </cell>
          <cell r="AU123">
            <v>2979983.407246667</v>
          </cell>
          <cell r="AV123">
            <v>594983.9337963073</v>
          </cell>
        </row>
        <row r="124">
          <cell r="A124">
            <v>41364</v>
          </cell>
          <cell r="B124">
            <v>554201.73512901692</v>
          </cell>
          <cell r="C124">
            <v>396272.89641933946</v>
          </cell>
          <cell r="D124">
            <v>202963.88153181909</v>
          </cell>
          <cell r="E124">
            <v>202963.88153181909</v>
          </cell>
          <cell r="F124">
            <v>0</v>
          </cell>
          <cell r="G124">
            <v>193309.01488752034</v>
          </cell>
          <cell r="H124">
            <v>179931.9181133268</v>
          </cell>
          <cell r="I124">
            <v>179924.79256154087</v>
          </cell>
          <cell r="J124">
            <v>7.125551785906354</v>
          </cell>
          <cell r="K124">
            <v>7.125551785906354</v>
          </cell>
          <cell r="L124">
            <v>0</v>
          </cell>
          <cell r="M124">
            <v>13377.096774193549</v>
          </cell>
          <cell r="N124">
            <v>157928.83870967739</v>
          </cell>
          <cell r="O124">
            <v>468317.05065024941</v>
          </cell>
          <cell r="P124">
            <v>765126.55135766102</v>
          </cell>
          <cell r="Q124">
            <v>412733.17915037822</v>
          </cell>
          <cell r="R124">
            <v>411144.04452922719</v>
          </cell>
          <cell r="S124">
            <v>602365.58128103614</v>
          </cell>
          <cell r="T124">
            <v>396016.31872114376</v>
          </cell>
          <cell r="U124">
            <v>360923.77033404697</v>
          </cell>
          <cell r="V124">
            <v>51537.625229637197</v>
          </cell>
          <cell r="W124">
            <v>81443.171171441005</v>
          </cell>
          <cell r="X124">
            <v>36403.629226385601</v>
          </cell>
          <cell r="Y124">
            <v>23782.634036487401</v>
          </cell>
          <cell r="Z124">
            <v>79794.350044199702</v>
          </cell>
          <cell r="AA124">
            <v>59774.5276034177</v>
          </cell>
          <cell r="AB124">
            <v>28633.389962347101</v>
          </cell>
          <cell r="AC124">
            <v>35092.548387096773</v>
          </cell>
          <cell r="AD124">
            <v>299021.56637415878</v>
          </cell>
          <cell r="AE124">
            <v>231006.39843010437</v>
          </cell>
          <cell r="AF124">
            <v>208180.1629974081</v>
          </cell>
          <cell r="AG124">
            <v>22826.235432696256</v>
          </cell>
          <cell r="AH124">
            <v>68392.14912565831</v>
          </cell>
          <cell r="AI124">
            <v>43614.417135483876</v>
          </cell>
          <cell r="AJ124">
            <v>37613.155358064512</v>
          </cell>
          <cell r="AK124">
            <v>13667.388532258068</v>
          </cell>
          <cell r="AL124">
            <v>23945.766825806444</v>
          </cell>
          <cell r="AM124">
            <v>6001.2617774193641</v>
          </cell>
          <cell r="AN124">
            <v>26394.071867741939</v>
          </cell>
          <cell r="AO124">
            <v>26373.7228483871</v>
          </cell>
          <cell r="AP124">
            <v>20399.724041935475</v>
          </cell>
          <cell r="AQ124">
            <v>2101.9241096774194</v>
          </cell>
          <cell r="AR124">
            <v>3872.0746967742061</v>
          </cell>
          <cell r="AS124">
            <v>20.349019354838703</v>
          </cell>
          <cell r="AT124">
            <v>5.0872548387096757</v>
          </cell>
          <cell r="AU124">
            <v>3032538.4033666681</v>
          </cell>
          <cell r="AV124">
            <v>596105.07032036886</v>
          </cell>
        </row>
        <row r="125">
          <cell r="A125">
            <v>41394</v>
          </cell>
          <cell r="B125">
            <v>563154.5537397383</v>
          </cell>
          <cell r="C125">
            <v>403662.45373973832</v>
          </cell>
          <cell r="D125">
            <v>208640.7604212423</v>
          </cell>
          <cell r="E125">
            <v>208640.7604212423</v>
          </cell>
          <cell r="F125">
            <v>0</v>
          </cell>
          <cell r="G125">
            <v>195021.69331849599</v>
          </cell>
          <cell r="H125">
            <v>180615.09331849599</v>
          </cell>
          <cell r="I125">
            <v>180608.34973852584</v>
          </cell>
          <cell r="J125">
            <v>6.7435799701533723</v>
          </cell>
          <cell r="K125">
            <v>6.7435799701533723</v>
          </cell>
          <cell r="L125">
            <v>0</v>
          </cell>
          <cell r="M125">
            <v>14406.6</v>
          </cell>
          <cell r="N125">
            <v>159492.1</v>
          </cell>
          <cell r="O125">
            <v>478427.47008823667</v>
          </cell>
          <cell r="P125">
            <v>777633.39031109621</v>
          </cell>
          <cell r="Q125">
            <v>421193.82452573488</v>
          </cell>
          <cell r="R125">
            <v>421007.89936566202</v>
          </cell>
          <cell r="S125">
            <v>615799.36562119029</v>
          </cell>
          <cell r="T125">
            <v>408059.83193821902</v>
          </cell>
          <cell r="U125">
            <v>371329.431938219</v>
          </cell>
          <cell r="V125">
            <v>53229.271981723599</v>
          </cell>
          <cell r="W125">
            <v>84067.467575178496</v>
          </cell>
          <cell r="X125">
            <v>37076.9241402111</v>
          </cell>
          <cell r="Y125">
            <v>24559.090890107102</v>
          </cell>
          <cell r="Z125">
            <v>81893.773416067401</v>
          </cell>
          <cell r="AA125">
            <v>61301.902437189601</v>
          </cell>
          <cell r="AB125">
            <v>29695.569398168602</v>
          </cell>
          <cell r="AC125">
            <v>36730.400000000001</v>
          </cell>
          <cell r="AD125">
            <v>306085.38091371878</v>
          </cell>
          <cell r="AE125">
            <v>234322.91583009248</v>
          </cell>
          <cell r="AF125">
            <v>212367.13894441971</v>
          </cell>
          <cell r="AG125">
            <v>21955.776885672756</v>
          </cell>
          <cell r="AH125">
            <v>70763.906580400668</v>
          </cell>
          <cell r="AI125">
            <v>43258.595936666658</v>
          </cell>
          <cell r="AJ125">
            <v>37386.88802333334</v>
          </cell>
          <cell r="AK125">
            <v>13567.38197</v>
          </cell>
          <cell r="AL125">
            <v>23819.506053333338</v>
          </cell>
          <cell r="AM125">
            <v>5871.7079133333173</v>
          </cell>
          <cell r="AN125">
            <v>26743.915316666662</v>
          </cell>
          <cell r="AO125">
            <v>26722.439606666663</v>
          </cell>
          <cell r="AP125">
            <v>20503.403630000001</v>
          </cell>
          <cell r="AQ125">
            <v>2361.9062333333336</v>
          </cell>
          <cell r="AR125">
            <v>3857.1297433333289</v>
          </cell>
          <cell r="AS125">
            <v>21.475709999999996</v>
          </cell>
          <cell r="AT125">
            <v>5.1531766666666652</v>
          </cell>
          <cell r="AU125">
            <v>3102144.474826667</v>
          </cell>
          <cell r="AV125">
            <v>601986.82783241174</v>
          </cell>
        </row>
        <row r="126">
          <cell r="A126">
            <v>41425</v>
          </cell>
          <cell r="B126">
            <v>576353.6015341786</v>
          </cell>
          <cell r="C126">
            <v>409800.69830837211</v>
          </cell>
          <cell r="D126">
            <v>211243.335803528</v>
          </cell>
          <cell r="E126">
            <v>211243.335803528</v>
          </cell>
          <cell r="F126">
            <v>0</v>
          </cell>
          <cell r="G126">
            <v>198557.36250484412</v>
          </cell>
          <cell r="H126">
            <v>184363.29798871509</v>
          </cell>
          <cell r="I126">
            <v>184356.83399276773</v>
          </cell>
          <cell r="J126">
            <v>6.4639959473635384</v>
          </cell>
          <cell r="K126">
            <v>6.4639959473635384</v>
          </cell>
          <cell r="L126">
            <v>0</v>
          </cell>
          <cell r="M126">
            <v>14194.06451612903</v>
          </cell>
          <cell r="N126">
            <v>166552.90322580651</v>
          </cell>
          <cell r="O126">
            <v>485331.10883913189</v>
          </cell>
          <cell r="P126">
            <v>796808.38429762004</v>
          </cell>
          <cell r="Q126">
            <v>427799.43271073332</v>
          </cell>
          <cell r="R126">
            <v>427725.43020633527</v>
          </cell>
          <cell r="S126">
            <v>627141.58343290456</v>
          </cell>
          <cell r="T126">
            <v>418323.70145401801</v>
          </cell>
          <cell r="U126">
            <v>381088.70145401801</v>
          </cell>
          <cell r="V126">
            <v>52728.085487044897</v>
          </cell>
          <cell r="W126">
            <v>87430.548896911307</v>
          </cell>
          <cell r="X126">
            <v>37815.667350629497</v>
          </cell>
          <cell r="Y126">
            <v>25597.086002454002</v>
          </cell>
          <cell r="Z126">
            <v>84049.6278029971</v>
          </cell>
          <cell r="AA126">
            <v>63454.4744602348</v>
          </cell>
          <cell r="AB126">
            <v>30789.417689304701</v>
          </cell>
          <cell r="AC126">
            <v>37235</v>
          </cell>
          <cell r="AD126">
            <v>311688.54062747222</v>
          </cell>
          <cell r="AE126">
            <v>238331.58508086766</v>
          </cell>
          <cell r="AF126">
            <v>216482.0944028073</v>
          </cell>
          <cell r="AG126">
            <v>21849.490678060356</v>
          </cell>
          <cell r="AH126">
            <v>72420.153493875827</v>
          </cell>
          <cell r="AI126">
            <v>43536.088248387088</v>
          </cell>
          <cell r="AJ126">
            <v>37463.371158064518</v>
          </cell>
          <cell r="AK126">
            <v>13697.332183870969</v>
          </cell>
          <cell r="AL126">
            <v>23766.038974193551</v>
          </cell>
          <cell r="AM126">
            <v>6072.7170903225706</v>
          </cell>
          <cell r="AN126">
            <v>26996.580512903227</v>
          </cell>
          <cell r="AO126">
            <v>26974.63190967742</v>
          </cell>
          <cell r="AP126">
            <v>20530.357441935481</v>
          </cell>
          <cell r="AQ126">
            <v>2435.1550387096768</v>
          </cell>
          <cell r="AR126">
            <v>4009.1194290322628</v>
          </cell>
          <cell r="AS126">
            <v>21.948603225806451</v>
          </cell>
          <cell r="AT126">
            <v>5.2357741935483872</v>
          </cell>
          <cell r="AU126">
            <v>3155149.714676667</v>
          </cell>
          <cell r="AV126">
            <v>602613.78700488992</v>
          </cell>
        </row>
        <row r="127">
          <cell r="A127">
            <v>41455</v>
          </cell>
          <cell r="B127">
            <v>583722.19977926381</v>
          </cell>
          <cell r="C127">
            <v>418602.73311259714</v>
          </cell>
          <cell r="D127">
            <v>215078.05811557101</v>
          </cell>
          <cell r="E127">
            <v>215078.05811557101</v>
          </cell>
          <cell r="F127">
            <v>0</v>
          </cell>
          <cell r="G127">
            <v>203524.6749970261</v>
          </cell>
          <cell r="H127">
            <v>188732.97499702609</v>
          </cell>
          <cell r="I127">
            <v>188726.5597181482</v>
          </cell>
          <cell r="J127">
            <v>6.4152788778938898</v>
          </cell>
          <cell r="K127">
            <v>6.4152788778938898</v>
          </cell>
          <cell r="L127">
            <v>0</v>
          </cell>
          <cell r="M127">
            <v>14791.7</v>
          </cell>
          <cell r="N127">
            <v>165119.4666666667</v>
          </cell>
          <cell r="O127">
            <v>497374.40369105741</v>
          </cell>
          <cell r="P127">
            <v>808369.44312774821</v>
          </cell>
          <cell r="Q127">
            <v>434737.51694745378</v>
          </cell>
          <cell r="R127">
            <v>435282.82953461283</v>
          </cell>
          <cell r="S127">
            <v>640026.45083873672</v>
          </cell>
          <cell r="T127">
            <v>428691.80748161802</v>
          </cell>
          <cell r="U127">
            <v>391369.00748161803</v>
          </cell>
          <cell r="V127">
            <v>51356.2046052449</v>
          </cell>
          <cell r="W127">
            <v>91275.837479600799</v>
          </cell>
          <cell r="X127">
            <v>38778.688127859299</v>
          </cell>
          <cell r="Y127">
            <v>26713.418359179599</v>
          </cell>
          <cell r="Z127">
            <v>86037.769823442402</v>
          </cell>
          <cell r="AA127">
            <v>65422.453829573999</v>
          </cell>
          <cell r="AB127">
            <v>31131.981577267601</v>
          </cell>
          <cell r="AC127">
            <v>37322.800000000003</v>
          </cell>
          <cell r="AD127">
            <v>317257.20660949952</v>
          </cell>
          <cell r="AE127">
            <v>244576.33673486413</v>
          </cell>
          <cell r="AF127">
            <v>220204.77141904179</v>
          </cell>
          <cell r="AG127">
            <v>24371.565315822347</v>
          </cell>
          <cell r="AH127">
            <v>73407.585698501338</v>
          </cell>
          <cell r="AI127">
            <v>44283.481989999993</v>
          </cell>
          <cell r="AJ127">
            <v>37228.278113333319</v>
          </cell>
          <cell r="AK127">
            <v>13526.314913333334</v>
          </cell>
          <cell r="AL127">
            <v>23701.963199999984</v>
          </cell>
          <cell r="AM127">
            <v>7055.2038766666738</v>
          </cell>
          <cell r="AN127">
            <v>26555.389226666673</v>
          </cell>
          <cell r="AO127">
            <v>26533.891630000006</v>
          </cell>
          <cell r="AP127">
            <v>20583.735923333334</v>
          </cell>
          <cell r="AQ127">
            <v>2165.2154333333328</v>
          </cell>
          <cell r="AR127">
            <v>3784.9402733333391</v>
          </cell>
          <cell r="AS127">
            <v>21.497596666666663</v>
          </cell>
          <cell r="AT127">
            <v>5.3303199999999995</v>
          </cell>
          <cell r="AU127">
            <v>3211778.4447633331</v>
          </cell>
          <cell r="AV127">
            <v>602548.89852078923</v>
          </cell>
        </row>
        <row r="128">
          <cell r="A128">
            <v>41486</v>
          </cell>
          <cell r="B128">
            <v>589197.98866107792</v>
          </cell>
          <cell r="C128">
            <v>427426.92414494895</v>
          </cell>
          <cell r="D128">
            <v>216938.62897135029</v>
          </cell>
          <cell r="E128">
            <v>216938.62897135029</v>
          </cell>
          <cell r="F128">
            <v>0</v>
          </cell>
          <cell r="G128">
            <v>210488.29517359869</v>
          </cell>
          <cell r="H128">
            <v>195703.29517359869</v>
          </cell>
          <cell r="I128">
            <v>195696.90453904198</v>
          </cell>
          <cell r="J128">
            <v>6.390634556695943</v>
          </cell>
          <cell r="K128">
            <v>6.390634556695943</v>
          </cell>
          <cell r="L128">
            <v>0</v>
          </cell>
          <cell r="M128">
            <v>14785</v>
          </cell>
          <cell r="N128">
            <v>161771.064516129</v>
          </cell>
          <cell r="O128">
            <v>500052.35049676272</v>
          </cell>
          <cell r="P128">
            <v>813624.02476101171</v>
          </cell>
          <cell r="Q128">
            <v>439003.37842336542</v>
          </cell>
          <cell r="R128">
            <v>439656.49323532463</v>
          </cell>
          <cell r="S128">
            <v>651313.35335657152</v>
          </cell>
          <cell r="T128">
            <v>438330.9914418722</v>
          </cell>
          <cell r="U128">
            <v>400894.60434509802</v>
          </cell>
          <cell r="V128">
            <v>53307.343976949996</v>
          </cell>
          <cell r="W128">
            <v>93892.479727661703</v>
          </cell>
          <cell r="X128">
            <v>39643.113280409198</v>
          </cell>
          <cell r="Y128">
            <v>27570.196375333901</v>
          </cell>
          <cell r="Z128">
            <v>87918.548251981396</v>
          </cell>
          <cell r="AA128">
            <v>66883.788402785998</v>
          </cell>
          <cell r="AB128">
            <v>31504.214827482701</v>
          </cell>
          <cell r="AC128">
            <v>37436.387096774197</v>
          </cell>
          <cell r="AD128">
            <v>320568.24147828738</v>
          </cell>
          <cell r="AE128">
            <v>246968.23279818491</v>
          </cell>
          <cell r="AF128">
            <v>222717.8642639743</v>
          </cell>
          <cell r="AG128">
            <v>24250.368534210607</v>
          </cell>
          <cell r="AH128">
            <v>74733.040065646041</v>
          </cell>
          <cell r="AI128">
            <v>45198.969461290319</v>
          </cell>
          <cell r="AJ128">
            <v>37547.775316129031</v>
          </cell>
          <cell r="AK128">
            <v>13581.24656451613</v>
          </cell>
          <cell r="AL128">
            <v>23966.528751612903</v>
          </cell>
          <cell r="AM128">
            <v>7651.1941451612875</v>
          </cell>
          <cell r="AN128">
            <v>25708.822916129036</v>
          </cell>
          <cell r="AO128">
            <v>25687.062322580648</v>
          </cell>
          <cell r="AP128">
            <v>19718.719229032264</v>
          </cell>
          <cell r="AQ128">
            <v>2262.3955096774189</v>
          </cell>
          <cell r="AR128">
            <v>3705.9475838709659</v>
          </cell>
          <cell r="AS128">
            <v>21.760593548387103</v>
          </cell>
          <cell r="AT128">
            <v>5.4401483870967757</v>
          </cell>
          <cell r="AU128">
            <v>3270712.2562600002</v>
          </cell>
          <cell r="AV128">
            <v>601217.47120310983</v>
          </cell>
        </row>
        <row r="129">
          <cell r="A129">
            <v>41517</v>
          </cell>
          <cell r="B129">
            <v>613776.39444889885</v>
          </cell>
          <cell r="C129">
            <v>439761.20090051176</v>
          </cell>
          <cell r="D129">
            <v>220472.396703165</v>
          </cell>
          <cell r="E129">
            <v>220472.396703165</v>
          </cell>
          <cell r="F129">
            <v>0</v>
          </cell>
          <cell r="G129">
            <v>219288.80419734676</v>
          </cell>
          <cell r="H129">
            <v>204282.4493586371</v>
          </cell>
          <cell r="I129">
            <v>204275.95294119764</v>
          </cell>
          <cell r="J129">
            <v>6.496417439440771</v>
          </cell>
          <cell r="K129">
            <v>6.496417439440771</v>
          </cell>
          <cell r="L129">
            <v>0</v>
          </cell>
          <cell r="M129">
            <v>15006.35483870968</v>
          </cell>
          <cell r="N129">
            <v>174015.19354838709</v>
          </cell>
          <cell r="O129">
            <v>516742.72891840519</v>
          </cell>
          <cell r="P129">
            <v>841911.72571185988</v>
          </cell>
          <cell r="Q129">
            <v>445550.51131985261</v>
          </cell>
          <cell r="R129">
            <v>446845.06093656202</v>
          </cell>
          <cell r="S129">
            <v>666714.02100363094</v>
          </cell>
          <cell r="T129">
            <v>449637.89299397916</v>
          </cell>
          <cell r="U129">
            <v>412132.50589720497</v>
          </cell>
          <cell r="V129">
            <v>55427.737252400002</v>
          </cell>
          <cell r="W129">
            <v>95502.540152667105</v>
          </cell>
          <cell r="X129">
            <v>40364.123624943997</v>
          </cell>
          <cell r="Y129">
            <v>28239.0008910586</v>
          </cell>
          <cell r="Z129">
            <v>89801.322831028607</v>
          </cell>
          <cell r="AA129">
            <v>70561.423871210005</v>
          </cell>
          <cell r="AB129">
            <v>31480.429382271901</v>
          </cell>
          <cell r="AC129">
            <v>37505.387096774197</v>
          </cell>
          <cell r="AD129">
            <v>324985.20973998331</v>
          </cell>
          <cell r="AE129">
            <v>250973.09891416621</v>
          </cell>
          <cell r="AF129">
            <v>226372.66423339699</v>
          </cell>
          <cell r="AG129">
            <v>24600.43468076922</v>
          </cell>
          <cell r="AH129">
            <v>75387.306192949865</v>
          </cell>
          <cell r="AI129">
            <v>44875.114493548368</v>
          </cell>
          <cell r="AJ129">
            <v>37860.408387096766</v>
          </cell>
          <cell r="AK129">
            <v>13474.884235483876</v>
          </cell>
          <cell r="AL129">
            <v>24385.524151612888</v>
          </cell>
          <cell r="AM129">
            <v>7014.706106451602</v>
          </cell>
          <cell r="AN129">
            <v>24857.935464516126</v>
          </cell>
          <cell r="AO129">
            <v>24840.695154838708</v>
          </cell>
          <cell r="AP129">
            <v>18764.995525806455</v>
          </cell>
          <cell r="AQ129">
            <v>2301.4896548387087</v>
          </cell>
          <cell r="AR129">
            <v>3774.2099741935444</v>
          </cell>
          <cell r="AS129">
            <v>17.240309677419354</v>
          </cell>
          <cell r="AT129">
            <v>5.5810064516129039</v>
          </cell>
          <cell r="AU129">
            <v>3353824.4536766671</v>
          </cell>
          <cell r="AV129">
            <v>600935.41957963805</v>
          </cell>
        </row>
        <row r="130">
          <cell r="A130">
            <v>41547</v>
          </cell>
          <cell r="B130">
            <v>629035.67864712281</v>
          </cell>
          <cell r="C130">
            <v>452000.91198045609</v>
          </cell>
          <cell r="D130">
            <v>225543.5766869364</v>
          </cell>
          <cell r="E130">
            <v>225543.5766869364</v>
          </cell>
          <cell r="F130">
            <v>0</v>
          </cell>
          <cell r="G130">
            <v>226457.33529351969</v>
          </cell>
          <cell r="H130">
            <v>211197.5352935197</v>
          </cell>
          <cell r="I130">
            <v>211191.15197194877</v>
          </cell>
          <cell r="J130">
            <v>6.3833215709273894</v>
          </cell>
          <cell r="K130">
            <v>6.3833215709273894</v>
          </cell>
          <cell r="L130">
            <v>0</v>
          </cell>
          <cell r="M130">
            <v>15259.8</v>
          </cell>
          <cell r="N130">
            <v>177034.76666666669</v>
          </cell>
          <cell r="O130">
            <v>529798.9874655857</v>
          </cell>
          <cell r="P130">
            <v>862156.31448571105</v>
          </cell>
          <cell r="Q130">
            <v>454995.20627339272</v>
          </cell>
          <cell r="R130">
            <v>455868.51922564092</v>
          </cell>
          <cell r="S130">
            <v>682745.14914422727</v>
          </cell>
          <cell r="T130">
            <v>458516.77012071101</v>
          </cell>
          <cell r="U130">
            <v>421299.37012071098</v>
          </cell>
          <cell r="V130">
            <v>57976.025489553504</v>
          </cell>
          <cell r="W130">
            <v>98190.502118403194</v>
          </cell>
          <cell r="X130">
            <v>40999.074671932598</v>
          </cell>
          <cell r="Y130">
            <v>28877.183935007099</v>
          </cell>
          <cell r="Z130">
            <v>91444.738631711705</v>
          </cell>
          <cell r="AA130">
            <v>71376.347688082693</v>
          </cell>
          <cell r="AB130">
            <v>32271.042820655101</v>
          </cell>
          <cell r="AC130">
            <v>37217.4</v>
          </cell>
          <cell r="AD130">
            <v>331709.00132838951</v>
          </cell>
          <cell r="AE130">
            <v>255576.17016802653</v>
          </cell>
          <cell r="AF130">
            <v>230324.94253870449</v>
          </cell>
          <cell r="AG130">
            <v>25251.22762932202</v>
          </cell>
          <cell r="AH130">
            <v>77272.196395227351</v>
          </cell>
          <cell r="AI130">
            <v>46790.019273333302</v>
          </cell>
          <cell r="AJ130">
            <v>38966.15567</v>
          </cell>
          <cell r="AK130">
            <v>14108.749816666668</v>
          </cell>
          <cell r="AL130">
            <v>24857.40585333333</v>
          </cell>
          <cell r="AM130">
            <v>7823.8636033333023</v>
          </cell>
          <cell r="AN130">
            <v>24710.513223333328</v>
          </cell>
          <cell r="AO130">
            <v>24652.103586666661</v>
          </cell>
          <cell r="AP130">
            <v>18569.663559999997</v>
          </cell>
          <cell r="AQ130">
            <v>2254.5988000000007</v>
          </cell>
          <cell r="AR130">
            <v>3827.8412266666628</v>
          </cell>
          <cell r="AS130">
            <v>58.409636666666657</v>
          </cell>
          <cell r="AT130">
            <v>5.7368100000000002</v>
          </cell>
          <cell r="AU130">
            <v>3441374.2559866668</v>
          </cell>
          <cell r="AV130">
            <v>599875.9338354707</v>
          </cell>
        </row>
        <row r="131">
          <cell r="A131">
            <v>41578</v>
          </cell>
          <cell r="B131">
            <v>645184.69768025633</v>
          </cell>
          <cell r="C131">
            <v>464188.24606735318</v>
          </cell>
          <cell r="D131">
            <v>230700.7800153507</v>
          </cell>
          <cell r="E131">
            <v>230700.7800153507</v>
          </cell>
          <cell r="F131">
            <v>0</v>
          </cell>
          <cell r="G131">
            <v>233487.46605200248</v>
          </cell>
          <cell r="H131">
            <v>217614.11121329281</v>
          </cell>
          <cell r="I131">
            <v>217607.84721253152</v>
          </cell>
          <cell r="J131">
            <v>6.2640007613105011</v>
          </cell>
          <cell r="K131">
            <v>6.2640007613105011</v>
          </cell>
          <cell r="L131">
            <v>0</v>
          </cell>
          <cell r="M131">
            <v>15873.35483870968</v>
          </cell>
          <cell r="N131">
            <v>180996.45161290321</v>
          </cell>
          <cell r="O131">
            <v>539588.94965237763</v>
          </cell>
          <cell r="P131">
            <v>882572.2189309973</v>
          </cell>
          <cell r="Q131">
            <v>465787.67240483582</v>
          </cell>
          <cell r="R131">
            <v>466345.73695163743</v>
          </cell>
          <cell r="S131">
            <v>700031.48569490295</v>
          </cell>
          <cell r="T131">
            <v>468166.59691585164</v>
          </cell>
          <cell r="U131">
            <v>430217.30659327097</v>
          </cell>
          <cell r="V131">
            <v>59041.963518930897</v>
          </cell>
          <cell r="W131">
            <v>100509.475939925</v>
          </cell>
          <cell r="X131">
            <v>41475.191240476102</v>
          </cell>
          <cell r="Y131">
            <v>29472.0035022087</v>
          </cell>
          <cell r="Z131">
            <v>93531.945136535403</v>
          </cell>
          <cell r="AA131">
            <v>72779.8056235033</v>
          </cell>
          <cell r="AB131">
            <v>32673.323810326601</v>
          </cell>
          <cell r="AC131">
            <v>37949.290322580644</v>
          </cell>
          <cell r="AD131">
            <v>338375.90750151518</v>
          </cell>
          <cell r="AE131">
            <v>260976.84826171646</v>
          </cell>
          <cell r="AF131">
            <v>235644.9569362867</v>
          </cell>
          <cell r="AG131">
            <v>25331.891325429751</v>
          </cell>
          <cell r="AH131">
            <v>78061.584549121821</v>
          </cell>
          <cell r="AI131">
            <v>47797.086035483888</v>
          </cell>
          <cell r="AJ131">
            <v>39756.706829032242</v>
          </cell>
          <cell r="AK131">
            <v>14670.631993548388</v>
          </cell>
          <cell r="AL131">
            <v>25086.074835483854</v>
          </cell>
          <cell r="AM131">
            <v>8040.3792064516456</v>
          </cell>
          <cell r="AN131">
            <v>24248.799996774189</v>
          </cell>
          <cell r="AO131">
            <v>24218.29816774193</v>
          </cell>
          <cell r="AP131">
            <v>17819.602987096769</v>
          </cell>
          <cell r="AQ131">
            <v>2792.2843580645163</v>
          </cell>
          <cell r="AR131">
            <v>3606.4108225806453</v>
          </cell>
          <cell r="AS131">
            <v>30.501829032258065</v>
          </cell>
          <cell r="AT131">
            <v>5.8466129032258056</v>
          </cell>
          <cell r="AU131">
            <v>3538114.6243699999</v>
          </cell>
          <cell r="AV131">
            <v>605156.29868669482</v>
          </cell>
        </row>
        <row r="132">
          <cell r="A132">
            <v>41608</v>
          </cell>
          <cell r="B132">
            <v>657476.62430182041</v>
          </cell>
          <cell r="C132">
            <v>471274.22430182039</v>
          </cell>
          <cell r="D132">
            <v>230957.31527685691</v>
          </cell>
          <cell r="E132">
            <v>230957.31527685691</v>
          </cell>
          <cell r="F132">
            <v>0</v>
          </cell>
          <cell r="G132">
            <v>240316.90902496348</v>
          </cell>
          <cell r="H132">
            <v>224031.10902496349</v>
          </cell>
          <cell r="I132">
            <v>224024.95204571678</v>
          </cell>
          <cell r="J132">
            <v>6.1569792467064488</v>
          </cell>
          <cell r="K132">
            <v>6.1569792467064488</v>
          </cell>
          <cell r="L132">
            <v>0</v>
          </cell>
          <cell r="M132">
            <v>16285.8</v>
          </cell>
          <cell r="N132">
            <v>186202.4</v>
          </cell>
          <cell r="O132">
            <v>540426.07452534349</v>
          </cell>
          <cell r="P132">
            <v>899452.62733058713</v>
          </cell>
          <cell r="Q132">
            <v>468693.62311998231</v>
          </cell>
          <cell r="R132">
            <v>469721.20954931772</v>
          </cell>
          <cell r="S132">
            <v>707560.28549651685</v>
          </cell>
          <cell r="T132">
            <v>476750.8984048533</v>
          </cell>
          <cell r="U132">
            <v>438238.86507151998</v>
          </cell>
          <cell r="V132">
            <v>58705.476136871097</v>
          </cell>
          <cell r="W132">
            <v>102024.458052225</v>
          </cell>
          <cell r="X132">
            <v>41972.037959399298</v>
          </cell>
          <cell r="Y132">
            <v>30224.376603499601</v>
          </cell>
          <cell r="Z132">
            <v>95486.782744643002</v>
          </cell>
          <cell r="AA132">
            <v>76571.407943810802</v>
          </cell>
          <cell r="AB132">
            <v>33512.464609767499</v>
          </cell>
          <cell r="AC132">
            <v>38512.033333333333</v>
          </cell>
          <cell r="AD132">
            <v>341992.71765132633</v>
          </cell>
          <cell r="AE132">
            <v>265051.26452157361</v>
          </cell>
          <cell r="AF132">
            <v>238763.89427246081</v>
          </cell>
          <cell r="AG132">
            <v>26287.370249112802</v>
          </cell>
          <cell r="AH132">
            <v>77231.690258555609</v>
          </cell>
          <cell r="AI132">
            <v>48689.879586666662</v>
          </cell>
          <cell r="AJ132">
            <v>40246.588066666649</v>
          </cell>
          <cell r="AK132">
            <v>14669.813283333338</v>
          </cell>
          <cell r="AL132">
            <v>25576.774783333312</v>
          </cell>
          <cell r="AM132">
            <v>8443.2915200000134</v>
          </cell>
          <cell r="AN132">
            <v>23781.448660000009</v>
          </cell>
          <cell r="AO132">
            <v>23729.675766666674</v>
          </cell>
          <cell r="AP132">
            <v>17361.86277</v>
          </cell>
          <cell r="AQ132">
            <v>2876.5469999999996</v>
          </cell>
          <cell r="AR132">
            <v>3491.2659966666752</v>
          </cell>
          <cell r="AS132">
            <v>51.77289333333335</v>
          </cell>
          <cell r="AT132">
            <v>6.0116900000000006</v>
          </cell>
          <cell r="AU132">
            <v>3626611.518126667</v>
          </cell>
          <cell r="AV132">
            <v>603259.90164607065</v>
          </cell>
        </row>
        <row r="133">
          <cell r="A133">
            <v>41639</v>
          </cell>
          <cell r="B133">
            <v>662437.28255116346</v>
          </cell>
          <cell r="C133">
            <v>479242.89545438928</v>
          </cell>
          <cell r="D133">
            <v>233854.52429502041</v>
          </cell>
          <cell r="E133">
            <v>233854.52429502041</v>
          </cell>
          <cell r="F133">
            <v>0</v>
          </cell>
          <cell r="G133">
            <v>245388.37115936889</v>
          </cell>
          <cell r="H133">
            <v>227944.9518045302</v>
          </cell>
          <cell r="I133">
            <v>227938.41496118659</v>
          </cell>
          <cell r="J133">
            <v>6.5368433435724196</v>
          </cell>
          <cell r="K133">
            <v>6.5368433435724196</v>
          </cell>
          <cell r="L133">
            <v>0</v>
          </cell>
          <cell r="M133">
            <v>17443.419354838708</v>
          </cell>
          <cell r="N133">
            <v>183194.38709677421</v>
          </cell>
          <cell r="O133">
            <v>558818.28382880113</v>
          </cell>
          <cell r="P133">
            <v>900741.78752737422</v>
          </cell>
          <cell r="Q133">
            <v>474613.13380565302</v>
          </cell>
          <cell r="R133">
            <v>472647.40927304351</v>
          </cell>
          <cell r="S133">
            <v>717239.16224096483</v>
          </cell>
          <cell r="T133">
            <v>489244.39168652514</v>
          </cell>
          <cell r="U133">
            <v>448127.13362200902</v>
          </cell>
          <cell r="V133">
            <v>57421.098434704603</v>
          </cell>
          <cell r="W133">
            <v>106086.328833052</v>
          </cell>
          <cell r="X133">
            <v>42641.085121978896</v>
          </cell>
          <cell r="Y133">
            <v>30852.368461575999</v>
          </cell>
          <cell r="Z133">
            <v>97325.326300746397</v>
          </cell>
          <cell r="AA133">
            <v>78442.509707217498</v>
          </cell>
          <cell r="AB133">
            <v>34665.197714476402</v>
          </cell>
          <cell r="AC133">
            <v>41117.258064516129</v>
          </cell>
          <cell r="AD133">
            <v>345065.53767915122</v>
          </cell>
          <cell r="AE133">
            <v>265086.43655621371</v>
          </cell>
          <cell r="AF133">
            <v>238792.8849780231</v>
          </cell>
          <cell r="AG133">
            <v>26293.551578190596</v>
          </cell>
          <cell r="AH133">
            <v>79713.259086060512</v>
          </cell>
          <cell r="AI133">
            <v>52422.33972258064</v>
          </cell>
          <cell r="AJ133">
            <v>42584.338961290334</v>
          </cell>
          <cell r="AK133">
            <v>15587.737270967746</v>
          </cell>
          <cell r="AL133">
            <v>26996.60169032259</v>
          </cell>
          <cell r="AM133">
            <v>9838.0007612903064</v>
          </cell>
          <cell r="AN133">
            <v>23406.784641935476</v>
          </cell>
          <cell r="AO133">
            <v>23375.456816129023</v>
          </cell>
          <cell r="AP133">
            <v>17474.215658064513</v>
          </cell>
          <cell r="AQ133">
            <v>2257.1358612903227</v>
          </cell>
          <cell r="AR133">
            <v>3644.1052967741866</v>
          </cell>
          <cell r="AS133">
            <v>31.327825806451617</v>
          </cell>
          <cell r="AT133">
            <v>6.3381419354838719</v>
          </cell>
          <cell r="AU133">
            <v>3713782.4493133328</v>
          </cell>
          <cell r="AV133">
            <v>585941.82445202873</v>
          </cell>
        </row>
        <row r="134">
          <cell r="A134">
            <v>41670</v>
          </cell>
          <cell r="B134">
            <v>682761.72522096708</v>
          </cell>
          <cell r="C134">
            <v>485783.69296290254</v>
          </cell>
          <cell r="D134">
            <v>239269.16321470891</v>
          </cell>
          <cell r="E134">
            <v>239269.16321470891</v>
          </cell>
          <cell r="F134">
            <v>0</v>
          </cell>
          <cell r="G134">
            <v>246514.52974819363</v>
          </cell>
          <cell r="H134">
            <v>229846.65878045169</v>
          </cell>
          <cell r="I134">
            <v>229840.79874000614</v>
          </cell>
          <cell r="J134">
            <v>5.8600404455750459</v>
          </cell>
          <cell r="K134">
            <v>5.8600404455750459</v>
          </cell>
          <cell r="L134">
            <v>0</v>
          </cell>
          <cell r="M134">
            <v>16667.870967741939</v>
          </cell>
          <cell r="N134">
            <v>196978.03225806449</v>
          </cell>
          <cell r="O134">
            <v>592183.80720988405</v>
          </cell>
          <cell r="P134">
            <v>920292.09263237077</v>
          </cell>
          <cell r="Q134">
            <v>478947.99057121639</v>
          </cell>
          <cell r="R134">
            <v>480114.93408665742</v>
          </cell>
          <cell r="S134">
            <v>726079.23513871769</v>
          </cell>
          <cell r="T134">
            <v>502353.66317546985</v>
          </cell>
          <cell r="U134">
            <v>459135.05027224403</v>
          </cell>
          <cell r="V134">
            <v>60080.464684564002</v>
          </cell>
          <cell r="W134">
            <v>108507.893848814</v>
          </cell>
          <cell r="X134">
            <v>43323.2532289066</v>
          </cell>
          <cell r="Y134">
            <v>31428.461856112099</v>
          </cell>
          <cell r="Z134">
            <v>99234.885511758999</v>
          </cell>
          <cell r="AA134">
            <v>81427.848708419697</v>
          </cell>
          <cell r="AB134">
            <v>35931.351266167301</v>
          </cell>
          <cell r="AC134">
            <v>43218.612903225803</v>
          </cell>
          <cell r="AD134">
            <v>353025.86286226747</v>
          </cell>
          <cell r="AE134">
            <v>267133.52880393149</v>
          </cell>
          <cell r="AF134">
            <v>240845.77087194851</v>
          </cell>
          <cell r="AG134">
            <v>26287.757931982964</v>
          </cell>
          <cell r="AH134">
            <v>84231.625476293353</v>
          </cell>
          <cell r="AI134">
            <v>61920.48192903227</v>
          </cell>
          <cell r="AJ134">
            <v>49497.395919354829</v>
          </cell>
          <cell r="AK134">
            <v>19342.068335483869</v>
          </cell>
          <cell r="AL134">
            <v>30155.32758387096</v>
          </cell>
          <cell r="AM134">
            <v>12423.086009677441</v>
          </cell>
          <cell r="AN134">
            <v>25768.009332258072</v>
          </cell>
          <cell r="AO134">
            <v>25739.788790322589</v>
          </cell>
          <cell r="AP134">
            <v>19316.36841290323</v>
          </cell>
          <cell r="AQ134">
            <v>2408.8838677419353</v>
          </cell>
          <cell r="AR134">
            <v>4014.536509677424</v>
          </cell>
          <cell r="AS134">
            <v>28.220541935483872</v>
          </cell>
          <cell r="AT134">
            <v>7.0551354838709681</v>
          </cell>
          <cell r="AU134">
            <v>3805797.9155433332</v>
          </cell>
          <cell r="AV134">
            <v>539436.54579616827</v>
          </cell>
        </row>
        <row r="135">
          <cell r="A135">
            <v>41698</v>
          </cell>
          <cell r="B135">
            <v>687193.01301774022</v>
          </cell>
          <cell r="C135">
            <v>493827.2987320259</v>
          </cell>
          <cell r="D135">
            <v>241020.44347133889</v>
          </cell>
          <cell r="E135">
            <v>241020.44347133889</v>
          </cell>
          <cell r="F135">
            <v>0</v>
          </cell>
          <cell r="G135">
            <v>252806.85526068701</v>
          </cell>
          <cell r="H135">
            <v>235700.03383211559</v>
          </cell>
          <cell r="I135">
            <v>235694.64062433396</v>
          </cell>
          <cell r="J135">
            <v>5.3932077816429738</v>
          </cell>
          <cell r="K135">
            <v>5.3932077816429738</v>
          </cell>
          <cell r="L135">
            <v>0</v>
          </cell>
          <cell r="M135">
            <v>17106.821428571431</v>
          </cell>
          <cell r="N135">
            <v>193365.71428571429</v>
          </cell>
          <cell r="O135">
            <v>572007.07251631387</v>
          </cell>
          <cell r="P135">
            <v>928485.55923281773</v>
          </cell>
          <cell r="Q135">
            <v>483482.13358097587</v>
          </cell>
          <cell r="R135">
            <v>482938.74196195119</v>
          </cell>
          <cell r="S135">
            <v>733666.62583393184</v>
          </cell>
          <cell r="T135">
            <v>515157.20947754441</v>
          </cell>
          <cell r="U135">
            <v>472463.38804897299</v>
          </cell>
          <cell r="V135">
            <v>60796.891288051796</v>
          </cell>
          <cell r="W135">
            <v>112480.65755860601</v>
          </cell>
          <cell r="X135">
            <v>43847.766559117597</v>
          </cell>
          <cell r="Y135">
            <v>32094.948079225702</v>
          </cell>
          <cell r="Z135">
            <v>100903.477026719</v>
          </cell>
          <cell r="AA135">
            <v>85944.056159671803</v>
          </cell>
          <cell r="AB135">
            <v>36607.293896998097</v>
          </cell>
          <cell r="AC135">
            <v>42693.821428571428</v>
          </cell>
          <cell r="AD135">
            <v>343585.4041986962</v>
          </cell>
          <cell r="AE135">
            <v>268398.11800118</v>
          </cell>
          <cell r="AF135">
            <v>241918.2984906123</v>
          </cell>
          <cell r="AG135">
            <v>26479.81951056769</v>
          </cell>
          <cell r="AH135">
            <v>73942.801798669971</v>
          </cell>
          <cell r="AI135">
            <v>69582.313017857159</v>
          </cell>
          <cell r="AJ135">
            <v>56097.915525000004</v>
          </cell>
          <cell r="AK135">
            <v>22966.718171428565</v>
          </cell>
          <cell r="AL135">
            <v>33131.197353571435</v>
          </cell>
          <cell r="AM135">
            <v>13484.397492857155</v>
          </cell>
          <cell r="AN135">
            <v>28880.213710714288</v>
          </cell>
          <cell r="AO135">
            <v>28848.765310714287</v>
          </cell>
          <cell r="AP135">
            <v>21559.582664285721</v>
          </cell>
          <cell r="AQ135">
            <v>2916.0799964285711</v>
          </cell>
          <cell r="AR135">
            <v>4373.1026499999953</v>
          </cell>
          <cell r="AS135">
            <v>31.448399999999999</v>
          </cell>
          <cell r="AT135">
            <v>7.8620999999999999</v>
          </cell>
          <cell r="AU135">
            <v>3945784.6004666672</v>
          </cell>
          <cell r="AV135">
            <v>501874.13038077194</v>
          </cell>
        </row>
        <row r="136">
          <cell r="A136">
            <v>41729</v>
          </cell>
          <cell r="B136">
            <v>687137.7343261654</v>
          </cell>
          <cell r="C136">
            <v>503874.63755197194</v>
          </cell>
          <cell r="D136">
            <v>244727.7312291936</v>
          </cell>
          <cell r="E136">
            <v>244727.7312291936</v>
          </cell>
          <cell r="F136">
            <v>0</v>
          </cell>
          <cell r="G136">
            <v>259146.90632277835</v>
          </cell>
          <cell r="H136">
            <v>241581.8095485848</v>
          </cell>
          <cell r="I136">
            <v>241576.09894384563</v>
          </cell>
          <cell r="J136">
            <v>5.7106047391755244</v>
          </cell>
          <cell r="K136">
            <v>5.7106047391755244</v>
          </cell>
          <cell r="L136">
            <v>0</v>
          </cell>
          <cell r="M136">
            <v>17565.096774193549</v>
          </cell>
          <cell r="N136">
            <v>183263.09677419349</v>
          </cell>
          <cell r="O136">
            <v>566083.45641508268</v>
          </cell>
          <cell r="P136">
            <v>935732.59999808681</v>
          </cell>
          <cell r="Q136">
            <v>490267.75899437221</v>
          </cell>
          <cell r="R136">
            <v>488478.89512628049</v>
          </cell>
          <cell r="S136">
            <v>746030.40438897884</v>
          </cell>
          <cell r="T136">
            <v>518226.23412612738</v>
          </cell>
          <cell r="U136">
            <v>475205.45993257902</v>
          </cell>
          <cell r="V136">
            <v>62347.862771911598</v>
          </cell>
          <cell r="W136">
            <v>111569.14081934901</v>
          </cell>
          <cell r="X136">
            <v>44373.791887760097</v>
          </cell>
          <cell r="Y136">
            <v>32461.604072041799</v>
          </cell>
          <cell r="Z136">
            <v>101301.76188494</v>
          </cell>
          <cell r="AA136">
            <v>86433.806327272105</v>
          </cell>
          <cell r="AB136">
            <v>37190.983526145399</v>
          </cell>
          <cell r="AC136">
            <v>43020.774193548386</v>
          </cell>
          <cell r="AD136">
            <v>355039.23247194651</v>
          </cell>
          <cell r="AE136">
            <v>271118.2924122308</v>
          </cell>
          <cell r="AF136">
            <v>243751.1638970869</v>
          </cell>
          <cell r="AG136">
            <v>27367.128515143919</v>
          </cell>
          <cell r="AH136">
            <v>82657.887039147594</v>
          </cell>
          <cell r="AI136">
            <v>66672.614725806445</v>
          </cell>
          <cell r="AJ136">
            <v>53595.634590322596</v>
          </cell>
          <cell r="AK136">
            <v>20245.979519354845</v>
          </cell>
          <cell r="AL136">
            <v>33349.655070967754</v>
          </cell>
          <cell r="AM136">
            <v>13076.980135483849</v>
          </cell>
          <cell r="AN136">
            <v>28528.082374193549</v>
          </cell>
          <cell r="AO136">
            <v>28454.804822580645</v>
          </cell>
          <cell r="AP136">
            <v>21772.679361290317</v>
          </cell>
          <cell r="AQ136">
            <v>2245.9779419354836</v>
          </cell>
          <cell r="AR136">
            <v>4436.1475193548449</v>
          </cell>
          <cell r="AS136">
            <v>73.277551612903224</v>
          </cell>
          <cell r="AT136">
            <v>7.926448387096773</v>
          </cell>
          <cell r="AU136">
            <v>4090830.1018866659</v>
          </cell>
          <cell r="AV136">
            <v>516098.74966775853</v>
          </cell>
        </row>
        <row r="137">
          <cell r="A137">
            <v>41759</v>
          </cell>
          <cell r="B137">
            <v>703854.04230304749</v>
          </cell>
          <cell r="C137">
            <v>520825.00896971422</v>
          </cell>
          <cell r="D137">
            <v>250931.8739280664</v>
          </cell>
          <cell r="E137">
            <v>250931.8739280664</v>
          </cell>
          <cell r="F137">
            <v>0</v>
          </cell>
          <cell r="G137">
            <v>269893.13504164782</v>
          </cell>
          <cell r="H137">
            <v>251700.40170831449</v>
          </cell>
          <cell r="I137">
            <v>251694.08469879665</v>
          </cell>
          <cell r="J137">
            <v>6.3170095178190371</v>
          </cell>
          <cell r="K137">
            <v>6.3170095178190371</v>
          </cell>
          <cell r="L137">
            <v>0</v>
          </cell>
          <cell r="M137">
            <v>18192.73333333333</v>
          </cell>
          <cell r="N137">
            <v>183029.0333333333</v>
          </cell>
          <cell r="O137">
            <v>577217.64302394306</v>
          </cell>
          <cell r="P137">
            <v>956717.94671187375</v>
          </cell>
          <cell r="Q137">
            <v>498896.89819819143</v>
          </cell>
          <cell r="R137">
            <v>498734.88143323013</v>
          </cell>
          <cell r="S137">
            <v>769416.66551242711</v>
          </cell>
          <cell r="T137">
            <v>521086.67385039263</v>
          </cell>
          <cell r="U137">
            <v>478310.10718372598</v>
          </cell>
          <cell r="V137">
            <v>63078.407508934499</v>
          </cell>
          <cell r="W137">
            <v>111873.165055891</v>
          </cell>
          <cell r="X137">
            <v>44827.955116656602</v>
          </cell>
          <cell r="Y137">
            <v>32501.631708752899</v>
          </cell>
          <cell r="Z137">
            <v>102058.69505773501</v>
          </cell>
          <cell r="AA137">
            <v>87659.613539480299</v>
          </cell>
          <cell r="AB137">
            <v>36852.131195000198</v>
          </cell>
          <cell r="AC137">
            <v>42776.566666666666</v>
          </cell>
          <cell r="AD137">
            <v>362595.40927218943</v>
          </cell>
          <cell r="AE137">
            <v>276314.74219572183</v>
          </cell>
          <cell r="AF137">
            <v>247803.0075051637</v>
          </cell>
          <cell r="AG137">
            <v>28511.734690558143</v>
          </cell>
          <cell r="AH137">
            <v>86295.311211272216</v>
          </cell>
          <cell r="AI137">
            <v>66322.449816666674</v>
          </cell>
          <cell r="AJ137">
            <v>52975.286333333344</v>
          </cell>
          <cell r="AK137">
            <v>19008.22078</v>
          </cell>
          <cell r="AL137">
            <v>33967.065553333348</v>
          </cell>
          <cell r="AM137">
            <v>13347.16348333333</v>
          </cell>
          <cell r="AN137">
            <v>30633.521933333344</v>
          </cell>
          <cell r="AO137">
            <v>30551.643876666676</v>
          </cell>
          <cell r="AP137">
            <v>24079.81891333334</v>
          </cell>
          <cell r="AQ137">
            <v>1894.9257233333335</v>
          </cell>
          <cell r="AR137">
            <v>4576.8992400000025</v>
          </cell>
          <cell r="AS137">
            <v>81.87805666666668</v>
          </cell>
          <cell r="AT137">
            <v>8.0010999999999974</v>
          </cell>
          <cell r="AU137">
            <v>4238694.0305566667</v>
          </cell>
          <cell r="AV137">
            <v>529763.9112817822</v>
          </cell>
        </row>
        <row r="138">
          <cell r="A138">
            <v>41790</v>
          </cell>
          <cell r="B138">
            <v>714798.21517673868</v>
          </cell>
          <cell r="C138">
            <v>532918.53775738389</v>
          </cell>
          <cell r="D138">
            <v>259230.06633857981</v>
          </cell>
          <cell r="E138">
            <v>259230.06633857981</v>
          </cell>
          <cell r="F138">
            <v>0</v>
          </cell>
          <cell r="G138">
            <v>273688.47141880414</v>
          </cell>
          <cell r="H138">
            <v>255217.14883815899</v>
          </cell>
          <cell r="I138">
            <v>255210.43393853915</v>
          </cell>
          <cell r="J138">
            <v>6.7148996198577855</v>
          </cell>
          <cell r="K138">
            <v>6.7148996198577855</v>
          </cell>
          <cell r="L138">
            <v>0</v>
          </cell>
          <cell r="M138">
            <v>18471.322580645159</v>
          </cell>
          <cell r="N138">
            <v>181879.67741935479</v>
          </cell>
          <cell r="O138">
            <v>592985.70244879636</v>
          </cell>
          <cell r="P138">
            <v>971660.77767419198</v>
          </cell>
          <cell r="Q138">
            <v>509119.29790194571</v>
          </cell>
          <cell r="R138">
            <v>508407.93314962124</v>
          </cell>
          <cell r="S138">
            <v>785437.8313578479</v>
          </cell>
          <cell r="T138">
            <v>526341.21015864378</v>
          </cell>
          <cell r="U138">
            <v>483473.59725541802</v>
          </cell>
          <cell r="V138">
            <v>64638.7419767639</v>
          </cell>
          <cell r="W138">
            <v>111453.270979408</v>
          </cell>
          <cell r="X138">
            <v>45294.563904458701</v>
          </cell>
          <cell r="Y138">
            <v>32335.328594292299</v>
          </cell>
          <cell r="Z138">
            <v>103001.112081934</v>
          </cell>
          <cell r="AA138">
            <v>90597.984456251506</v>
          </cell>
          <cell r="AB138">
            <v>36751.516847501996</v>
          </cell>
          <cell r="AC138">
            <v>42867.612903225803</v>
          </cell>
          <cell r="AD138">
            <v>366572.49776947708</v>
          </cell>
          <cell r="AE138">
            <v>277159.30483812082</v>
          </cell>
          <cell r="AF138">
            <v>249177.8668110414</v>
          </cell>
          <cell r="AG138">
            <v>27981.438027079446</v>
          </cell>
          <cell r="AH138">
            <v>88156.077797244405</v>
          </cell>
          <cell r="AI138">
            <v>67072.999774193551</v>
          </cell>
          <cell r="AJ138">
            <v>56702.397151612895</v>
          </cell>
          <cell r="AK138">
            <v>22038.700941935491</v>
          </cell>
          <cell r="AL138">
            <v>34663.696209677408</v>
          </cell>
          <cell r="AM138">
            <v>10370.602622580656</v>
          </cell>
          <cell r="AN138">
            <v>32754.300461290317</v>
          </cell>
          <cell r="AO138">
            <v>32655.962864516125</v>
          </cell>
          <cell r="AP138">
            <v>26043.603419354848</v>
          </cell>
          <cell r="AQ138">
            <v>1844.2063161290323</v>
          </cell>
          <cell r="AR138">
            <v>4768.1531290322446</v>
          </cell>
          <cell r="AS138">
            <v>98.337596774193557</v>
          </cell>
          <cell r="AT138">
            <v>8.0385677419354824</v>
          </cell>
          <cell r="AU138">
            <v>4345950.7324233335</v>
          </cell>
          <cell r="AV138">
            <v>540637.44586631295</v>
          </cell>
        </row>
        <row r="139">
          <cell r="A139">
            <v>41820</v>
          </cell>
          <cell r="B139">
            <v>726199.47201774269</v>
          </cell>
          <cell r="C139">
            <v>544776.77201774274</v>
          </cell>
          <cell r="D139">
            <v>266996.79235828959</v>
          </cell>
          <cell r="E139">
            <v>266996.79235828959</v>
          </cell>
          <cell r="F139">
            <v>0</v>
          </cell>
          <cell r="G139">
            <v>277779.97965945321</v>
          </cell>
          <cell r="H139">
            <v>258861.07965945319</v>
          </cell>
          <cell r="I139">
            <v>258854.00793568295</v>
          </cell>
          <cell r="J139">
            <v>7.0717237701869831</v>
          </cell>
          <cell r="K139">
            <v>7.0717237701869831</v>
          </cell>
          <cell r="L139">
            <v>0</v>
          </cell>
          <cell r="M139">
            <v>18918.900000000001</v>
          </cell>
          <cell r="N139">
            <v>181422.7</v>
          </cell>
          <cell r="O139">
            <v>620491.24507765938</v>
          </cell>
          <cell r="P139">
            <v>987904.45922743483</v>
          </cell>
          <cell r="Q139">
            <v>521996.72831926739</v>
          </cell>
          <cell r="R139">
            <v>523073.37367801135</v>
          </cell>
          <cell r="S139">
            <v>802031.33978128945</v>
          </cell>
          <cell r="T139">
            <v>531360.19820836734</v>
          </cell>
          <cell r="U139">
            <v>489793.76487503399</v>
          </cell>
          <cell r="V139">
            <v>65300.021248178797</v>
          </cell>
          <cell r="W139">
            <v>113192.92210574901</v>
          </cell>
          <cell r="X139">
            <v>45842.187186646297</v>
          </cell>
          <cell r="Y139">
            <v>32267.489734231702</v>
          </cell>
          <cell r="Z139">
            <v>104127.736800421</v>
          </cell>
          <cell r="AA139">
            <v>92057.735565414303</v>
          </cell>
          <cell r="AB139">
            <v>36304.701704409403</v>
          </cell>
          <cell r="AC139">
            <v>41566.433333333334</v>
          </cell>
          <cell r="AD139">
            <v>373466.30276811402</v>
          </cell>
          <cell r="AE139">
            <v>285217.12136886641</v>
          </cell>
          <cell r="AF139">
            <v>256076.58131972179</v>
          </cell>
          <cell r="AG139">
            <v>29140.540049144649</v>
          </cell>
          <cell r="AH139">
            <v>88730.613122895506</v>
          </cell>
          <cell r="AI139">
            <v>70066.869633333336</v>
          </cell>
          <cell r="AJ139">
            <v>57670.008733333329</v>
          </cell>
          <cell r="AK139">
            <v>22597.779049999997</v>
          </cell>
          <cell r="AL139">
            <v>35072.229683333331</v>
          </cell>
          <cell r="AM139">
            <v>12396.860900000007</v>
          </cell>
          <cell r="AN139">
            <v>33795.743403333312</v>
          </cell>
          <cell r="AO139">
            <v>33710.428869999982</v>
          </cell>
          <cell r="AP139">
            <v>26567.434566666674</v>
          </cell>
          <cell r="AQ139">
            <v>1765.5839000000001</v>
          </cell>
          <cell r="AR139">
            <v>5377.4104033333078</v>
          </cell>
          <cell r="AS139">
            <v>85.31453333333333</v>
          </cell>
          <cell r="AT139">
            <v>8.1264833333333328</v>
          </cell>
          <cell r="AU139">
            <v>4445295.1384699987</v>
          </cell>
          <cell r="AV139">
            <v>547013.3828043699</v>
          </cell>
        </row>
        <row r="140">
          <cell r="A140">
            <v>41851</v>
          </cell>
          <cell r="B140">
            <v>729523.10922168102</v>
          </cell>
          <cell r="C140">
            <v>554366.52857651969</v>
          </cell>
          <cell r="D140">
            <v>273852.32000545209</v>
          </cell>
          <cell r="E140">
            <v>273852.32000545209</v>
          </cell>
          <cell r="F140">
            <v>0</v>
          </cell>
          <cell r="G140">
            <v>280514.2085710676</v>
          </cell>
          <cell r="H140">
            <v>261904.982764616</v>
          </cell>
          <cell r="I140">
            <v>261897.77535598862</v>
          </cell>
          <cell r="J140">
            <v>7.2074086274156892</v>
          </cell>
          <cell r="K140">
            <v>7.2074086274156892</v>
          </cell>
          <cell r="L140">
            <v>0</v>
          </cell>
          <cell r="M140">
            <v>18609.22580645161</v>
          </cell>
          <cell r="N140">
            <v>175156.5806451613</v>
          </cell>
          <cell r="O140">
            <v>625864.60863509856</v>
          </cell>
          <cell r="P140">
            <v>994324.79196255689</v>
          </cell>
          <cell r="Q140">
            <v>535194.11868521152</v>
          </cell>
          <cell r="R140">
            <v>535948.33194656682</v>
          </cell>
          <cell r="S140">
            <v>817242.34382863413</v>
          </cell>
          <cell r="T140">
            <v>535895.79128532752</v>
          </cell>
          <cell r="U140">
            <v>493059.75902726297</v>
          </cell>
          <cell r="V140">
            <v>67552.897382527502</v>
          </cell>
          <cell r="W140">
            <v>113579.282378371</v>
          </cell>
          <cell r="X140">
            <v>46236.221209263502</v>
          </cell>
          <cell r="Y140">
            <v>32098.0538643523</v>
          </cell>
          <cell r="Z140">
            <v>105601.025319051</v>
          </cell>
          <cell r="AA140">
            <v>91386.544622035697</v>
          </cell>
          <cell r="AB140">
            <v>36202.162260169098</v>
          </cell>
          <cell r="AC140">
            <v>42836.032258064515</v>
          </cell>
          <cell r="AD140">
            <v>380413.45429071318</v>
          </cell>
          <cell r="AE140">
            <v>291794.6171789887</v>
          </cell>
          <cell r="AF140">
            <v>262096.0119411147</v>
          </cell>
          <cell r="AG140">
            <v>29698.60523787401</v>
          </cell>
          <cell r="AH140">
            <v>89838.214794323663</v>
          </cell>
          <cell r="AI140">
            <v>70066.420138709669</v>
          </cell>
          <cell r="AJ140">
            <v>57326.177493548392</v>
          </cell>
          <cell r="AK140">
            <v>22556.977938709671</v>
          </cell>
          <cell r="AL140">
            <v>34769.19955483872</v>
          </cell>
          <cell r="AM140">
            <v>12740.242645161277</v>
          </cell>
          <cell r="AN140">
            <v>34425.832070967743</v>
          </cell>
          <cell r="AO140">
            <v>34321.160812903225</v>
          </cell>
          <cell r="AP140">
            <v>26822.705312903228</v>
          </cell>
          <cell r="AQ140">
            <v>1915.3475064516128</v>
          </cell>
          <cell r="AR140">
            <v>5583.1079935483831</v>
          </cell>
          <cell r="AS140">
            <v>104.67125806451612</v>
          </cell>
          <cell r="AT140">
            <v>8.1590806451612927</v>
          </cell>
          <cell r="AU140">
            <v>4526935.1386599978</v>
          </cell>
          <cell r="AV140">
            <v>554833.97401454498</v>
          </cell>
        </row>
        <row r="141">
          <cell r="A141">
            <v>41882</v>
          </cell>
          <cell r="B141">
            <v>751966.32521276106</v>
          </cell>
          <cell r="C141">
            <v>567607.03489018045</v>
          </cell>
          <cell r="D141">
            <v>282563.15042474901</v>
          </cell>
          <cell r="E141">
            <v>282563.15042474901</v>
          </cell>
          <cell r="F141">
            <v>0</v>
          </cell>
          <cell r="G141">
            <v>285043.8844654315</v>
          </cell>
          <cell r="H141">
            <v>266016.62640091538</v>
          </cell>
          <cell r="I141">
            <v>266009.0927295963</v>
          </cell>
          <cell r="J141">
            <v>7.5336713190506588</v>
          </cell>
          <cell r="K141">
            <v>7.5336713190506588</v>
          </cell>
          <cell r="L141">
            <v>0</v>
          </cell>
          <cell r="M141">
            <v>19027.258064516129</v>
          </cell>
          <cell r="N141">
            <v>184359.29032258061</v>
          </cell>
          <cell r="O141">
            <v>643991.99888044945</v>
          </cell>
          <cell r="P141">
            <v>1021997.850191146</v>
          </cell>
          <cell r="Q141">
            <v>549221.47296412115</v>
          </cell>
          <cell r="R141">
            <v>549634.6523377928</v>
          </cell>
          <cell r="S141">
            <v>835915.57032021473</v>
          </cell>
          <cell r="T141">
            <v>546201.85323590389</v>
          </cell>
          <cell r="U141">
            <v>503309.98226816201</v>
          </cell>
          <cell r="V141">
            <v>69222.813346290903</v>
          </cell>
          <cell r="W141">
            <v>115038.11059766301</v>
          </cell>
          <cell r="X141">
            <v>46588.134042021898</v>
          </cell>
          <cell r="Y141">
            <v>32259.964862100001</v>
          </cell>
          <cell r="Z141">
            <v>107297.31395144</v>
          </cell>
          <cell r="AA141">
            <v>95054.727203345799</v>
          </cell>
          <cell r="AB141">
            <v>36942.973946118997</v>
          </cell>
          <cell r="AC141">
            <v>42891.870967741932</v>
          </cell>
          <cell r="AD141">
            <v>389548.54409910651</v>
          </cell>
          <cell r="AE141">
            <v>298409.04469523299</v>
          </cell>
          <cell r="AF141">
            <v>267071.50191304379</v>
          </cell>
          <cell r="AG141">
            <v>31337.542782189194</v>
          </cell>
          <cell r="AH141">
            <v>92890.191557824757</v>
          </cell>
          <cell r="AI141">
            <v>68384.780867741938</v>
          </cell>
          <cell r="AJ141">
            <v>58124.468712903217</v>
          </cell>
          <cell r="AK141">
            <v>23040.725070967739</v>
          </cell>
          <cell r="AL141">
            <v>35083.743641935478</v>
          </cell>
          <cell r="AM141">
            <v>10260.312154838721</v>
          </cell>
          <cell r="AN141">
            <v>35090.563045161296</v>
          </cell>
          <cell r="AO141">
            <v>35024.029806451617</v>
          </cell>
          <cell r="AP141">
            <v>26960.806529032267</v>
          </cell>
          <cell r="AQ141">
            <v>2095.087180645161</v>
          </cell>
          <cell r="AR141">
            <v>5968.1360967741894</v>
          </cell>
          <cell r="AS141">
            <v>66.53323870967742</v>
          </cell>
          <cell r="AT141">
            <v>8.3166548387096775</v>
          </cell>
          <cell r="AU141">
            <v>4604998.9702833323</v>
          </cell>
          <cell r="AV141">
            <v>553708.07849923882</v>
          </cell>
        </row>
        <row r="142">
          <cell r="A142">
            <v>41912</v>
          </cell>
          <cell r="B142">
            <v>768623.40879853559</v>
          </cell>
          <cell r="C142">
            <v>580234.77546520228</v>
          </cell>
          <cell r="D142">
            <v>290239.99073604448</v>
          </cell>
          <cell r="E142">
            <v>290239.99073604448</v>
          </cell>
          <cell r="F142">
            <v>0</v>
          </cell>
          <cell r="G142">
            <v>289994.78472915781</v>
          </cell>
          <cell r="H142">
            <v>270808.88472915778</v>
          </cell>
          <cell r="I142">
            <v>270800.87155543605</v>
          </cell>
          <cell r="J142">
            <v>8.0131737217520644</v>
          </cell>
          <cell r="K142">
            <v>8.0131737217520644</v>
          </cell>
          <cell r="L142">
            <v>0</v>
          </cell>
          <cell r="M142">
            <v>19185.900000000001</v>
          </cell>
          <cell r="N142">
            <v>188388.6333333333</v>
          </cell>
          <cell r="O142">
            <v>659203.41623946966</v>
          </cell>
          <cell r="P142">
            <v>1042945.9937643619</v>
          </cell>
          <cell r="Q142">
            <v>561702.30915861309</v>
          </cell>
          <cell r="R142">
            <v>563222.92622123787</v>
          </cell>
          <cell r="S142">
            <v>852536.07673083327</v>
          </cell>
          <cell r="T142">
            <v>551377.60821801133</v>
          </cell>
          <cell r="U142">
            <v>508416.574884678</v>
          </cell>
          <cell r="V142">
            <v>68916.237600961103</v>
          </cell>
          <cell r="W142">
            <v>118593.667087204</v>
          </cell>
          <cell r="X142">
            <v>46933.815859910799</v>
          </cell>
          <cell r="Y142">
            <v>32276.123010039701</v>
          </cell>
          <cell r="Z142">
            <v>109069.811109059</v>
          </cell>
          <cell r="AA142">
            <v>95745.050377925596</v>
          </cell>
          <cell r="AB142">
            <v>36932.028998912101</v>
          </cell>
          <cell r="AC142">
            <v>42961.033333333333</v>
          </cell>
          <cell r="AD142">
            <v>398292.04686407041</v>
          </cell>
          <cell r="AE142">
            <v>305612.08382125717</v>
          </cell>
          <cell r="AF142">
            <v>272982.93548519339</v>
          </cell>
          <cell r="AG142">
            <v>32629.148336063772</v>
          </cell>
          <cell r="AH142">
            <v>94195.482852716814</v>
          </cell>
          <cell r="AI142">
            <v>69620.295203333328</v>
          </cell>
          <cell r="AJ142">
            <v>58677.720460000019</v>
          </cell>
          <cell r="AK142">
            <v>23612.369899999998</v>
          </cell>
          <cell r="AL142">
            <v>35065.350560000021</v>
          </cell>
          <cell r="AM142">
            <v>10942.574743333309</v>
          </cell>
          <cell r="AN142">
            <v>33898.733576666666</v>
          </cell>
          <cell r="AO142">
            <v>33831.378936666668</v>
          </cell>
          <cell r="AP142">
            <v>25268.920766666681</v>
          </cell>
          <cell r="AQ142">
            <v>2331.5500066666668</v>
          </cell>
          <cell r="AR142">
            <v>6230.9081633333208</v>
          </cell>
          <cell r="AS142">
            <v>67.354639999999989</v>
          </cell>
          <cell r="AT142">
            <v>8.4193299999999986</v>
          </cell>
          <cell r="AU142">
            <v>4704771.685796666</v>
          </cell>
          <cell r="AV142">
            <v>558805.94843017997</v>
          </cell>
        </row>
        <row r="143">
          <cell r="A143">
            <v>41943</v>
          </cell>
          <cell r="B143">
            <v>790427.41919238598</v>
          </cell>
          <cell r="C143">
            <v>594578.74177303119</v>
          </cell>
          <cell r="D143">
            <v>297702.19688647171</v>
          </cell>
          <cell r="E143">
            <v>297702.19688647171</v>
          </cell>
          <cell r="F143">
            <v>0</v>
          </cell>
          <cell r="G143">
            <v>296876.54488655942</v>
          </cell>
          <cell r="H143">
            <v>276894.67391881748</v>
          </cell>
          <cell r="I143">
            <v>276886.40675793699</v>
          </cell>
          <cell r="J143">
            <v>8.2671608804852408</v>
          </cell>
          <cell r="K143">
            <v>8.2671608804852408</v>
          </cell>
          <cell r="L143">
            <v>0</v>
          </cell>
          <cell r="M143">
            <v>19981.870967741939</v>
          </cell>
          <cell r="N143">
            <v>195848.67741935479</v>
          </cell>
          <cell r="O143">
            <v>677809.64428861672</v>
          </cell>
          <cell r="P143">
            <v>1068188.553037127</v>
          </cell>
          <cell r="Q143">
            <v>574064.67225364794</v>
          </cell>
          <cell r="R143">
            <v>574655.18796067312</v>
          </cell>
          <cell r="S143">
            <v>871525.88995492738</v>
          </cell>
          <cell r="T143">
            <v>564425.4077718081</v>
          </cell>
          <cell r="U143">
            <v>521921.14970729197</v>
          </cell>
          <cell r="V143">
            <v>67064.817604423399</v>
          </cell>
          <cell r="W143">
            <v>123366.91670902399</v>
          </cell>
          <cell r="X143">
            <v>47204.218709290602</v>
          </cell>
          <cell r="Y143">
            <v>32354.1468166696</v>
          </cell>
          <cell r="Z143">
            <v>111302.855752709</v>
          </cell>
          <cell r="AA143">
            <v>102043.76359428601</v>
          </cell>
          <cell r="AB143">
            <v>37880.1919934404</v>
          </cell>
          <cell r="AC143">
            <v>42504.258064516129</v>
          </cell>
          <cell r="AD143">
            <v>405512.55352323892</v>
          </cell>
          <cell r="AE143">
            <v>310086.50840497465</v>
          </cell>
          <cell r="AF143">
            <v>276952.99107420148</v>
          </cell>
          <cell r="AG143">
            <v>33133.517330773167</v>
          </cell>
          <cell r="AH143">
            <v>96412.479429516548</v>
          </cell>
          <cell r="AI143">
            <v>70073.944635483858</v>
          </cell>
          <cell r="AJ143">
            <v>59453.699703225793</v>
          </cell>
          <cell r="AK143">
            <v>24396.536535483869</v>
          </cell>
          <cell r="AL143">
            <v>35057.163167741921</v>
          </cell>
          <cell r="AM143">
            <v>10620.244932258065</v>
          </cell>
          <cell r="AN143">
            <v>32186.942651612902</v>
          </cell>
          <cell r="AO143">
            <v>32119.108870967742</v>
          </cell>
          <cell r="AP143">
            <v>22939.420729032252</v>
          </cell>
          <cell r="AQ143">
            <v>2862.0717193548389</v>
          </cell>
          <cell r="AR143">
            <v>6317.6164225806515</v>
          </cell>
          <cell r="AS143">
            <v>67.833780645161298</v>
          </cell>
          <cell r="AT143">
            <v>8.4792225806451622</v>
          </cell>
          <cell r="AU143">
            <v>4832768.2411766658</v>
          </cell>
          <cell r="AV143">
            <v>569954.16681336286</v>
          </cell>
        </row>
        <row r="144">
          <cell r="A144">
            <v>41973</v>
          </cell>
          <cell r="B144">
            <v>808263.38628514064</v>
          </cell>
          <cell r="C144">
            <v>603721.45295180741</v>
          </cell>
          <cell r="D144">
            <v>301561.89939961518</v>
          </cell>
          <cell r="E144">
            <v>301561.89939961518</v>
          </cell>
          <cell r="F144">
            <v>0</v>
          </cell>
          <cell r="G144">
            <v>302159.55355219223</v>
          </cell>
          <cell r="H144">
            <v>281368.98688552558</v>
          </cell>
          <cell r="I144">
            <v>281360.63013212103</v>
          </cell>
          <cell r="J144">
            <v>8.356753404539818</v>
          </cell>
          <cell r="K144">
            <v>8.356753404539818</v>
          </cell>
          <cell r="L144">
            <v>0</v>
          </cell>
          <cell r="M144">
            <v>20790.566666666669</v>
          </cell>
          <cell r="N144">
            <v>204541.93333333329</v>
          </cell>
          <cell r="O144">
            <v>697469.87498866406</v>
          </cell>
          <cell r="P144">
            <v>1094758.9897031309</v>
          </cell>
          <cell r="Q144">
            <v>584168.92577423819</v>
          </cell>
          <cell r="R144">
            <v>583733.37773905532</v>
          </cell>
          <cell r="S144">
            <v>884769.28739817615</v>
          </cell>
          <cell r="T144">
            <v>568280.0745030113</v>
          </cell>
          <cell r="U144">
            <v>528280.941169678</v>
          </cell>
          <cell r="V144">
            <v>65630.590389591103</v>
          </cell>
          <cell r="W144">
            <v>125539.962409514</v>
          </cell>
          <cell r="X144">
            <v>47162.911564728201</v>
          </cell>
          <cell r="Y144">
            <v>32281.900843600401</v>
          </cell>
          <cell r="Z144">
            <v>113640.405180086</v>
          </cell>
          <cell r="AA144">
            <v>105235.60423812699</v>
          </cell>
          <cell r="AB144">
            <v>39362.686044354901</v>
          </cell>
          <cell r="AC144">
            <v>39999.133333333331</v>
          </cell>
          <cell r="AD144">
            <v>412504.2984043964</v>
          </cell>
          <cell r="AE144">
            <v>315551.05128869211</v>
          </cell>
          <cell r="AF144">
            <v>282171.47833944019</v>
          </cell>
          <cell r="AG144">
            <v>33379.572949251909</v>
          </cell>
          <cell r="AH144">
            <v>97243.218271849721</v>
          </cell>
          <cell r="AI144">
            <v>71733.799719999995</v>
          </cell>
          <cell r="AJ144">
            <v>60422.041620000004</v>
          </cell>
          <cell r="AK144">
            <v>25433.312756666659</v>
          </cell>
          <cell r="AL144">
            <v>34988.728863333345</v>
          </cell>
          <cell r="AM144">
            <v>11311.758099999992</v>
          </cell>
          <cell r="AN144">
            <v>30098.790520000013</v>
          </cell>
          <cell r="AO144">
            <v>30030.682493333348</v>
          </cell>
          <cell r="AP144">
            <v>21232.119443333337</v>
          </cell>
          <cell r="AQ144">
            <v>2528.4524966666663</v>
          </cell>
          <cell r="AR144">
            <v>6270.1105533333448</v>
          </cell>
          <cell r="AS144">
            <v>68.108026666666689</v>
          </cell>
          <cell r="AT144">
            <v>8.5135033333333361</v>
          </cell>
          <cell r="AU144">
            <v>4968055.9209433319</v>
          </cell>
          <cell r="AV144">
            <v>583550.12342470803</v>
          </cell>
        </row>
        <row r="145">
          <cell r="A145">
            <v>42004</v>
          </cell>
          <cell r="B145">
            <v>833895.14643828175</v>
          </cell>
          <cell r="C145">
            <v>618538.3399866689</v>
          </cell>
          <cell r="D145">
            <v>305831.23945099738</v>
          </cell>
          <cell r="E145">
            <v>305831.23945099738</v>
          </cell>
          <cell r="F145">
            <v>0</v>
          </cell>
          <cell r="G145">
            <v>312707.10053567152</v>
          </cell>
          <cell r="H145">
            <v>290963.8424711554</v>
          </cell>
          <cell r="I145">
            <v>290955.40549347526</v>
          </cell>
          <cell r="J145">
            <v>8.4369776801183036</v>
          </cell>
          <cell r="K145">
            <v>8.4369776801183036</v>
          </cell>
          <cell r="L145">
            <v>0</v>
          </cell>
          <cell r="M145">
            <v>21743.258064516129</v>
          </cell>
          <cell r="N145">
            <v>215356.80645161291</v>
          </cell>
          <cell r="O145">
            <v>723163.48894538335</v>
          </cell>
          <cell r="P145">
            <v>1121844.2010359699</v>
          </cell>
          <cell r="Q145">
            <v>597123.4279554598</v>
          </cell>
          <cell r="R145">
            <v>595497.0343788173</v>
          </cell>
          <cell r="S145">
            <v>906270.92484421481</v>
          </cell>
          <cell r="T145">
            <v>579843.73891459103</v>
          </cell>
          <cell r="U145">
            <v>538816.73891459103</v>
          </cell>
          <cell r="V145">
            <v>67346.950402319897</v>
          </cell>
          <cell r="W145">
            <v>127578.897359633</v>
          </cell>
          <cell r="X145">
            <v>47052.417280399299</v>
          </cell>
          <cell r="Y145">
            <v>32224.784307493501</v>
          </cell>
          <cell r="Z145">
            <v>116003.966039344</v>
          </cell>
          <cell r="AA145">
            <v>107630.285847872</v>
          </cell>
          <cell r="AB145">
            <v>39925.855693019403</v>
          </cell>
          <cell r="AC145">
            <v>41027</v>
          </cell>
          <cell r="AD145">
            <v>422777.7429578898</v>
          </cell>
          <cell r="AE145">
            <v>324106.52037828637</v>
          </cell>
          <cell r="AF145">
            <v>289665.79492781998</v>
          </cell>
          <cell r="AG145">
            <v>34440.725450466358</v>
          </cell>
          <cell r="AH145">
            <v>98584.270485186134</v>
          </cell>
          <cell r="AI145">
            <v>75306.847280645175</v>
          </cell>
          <cell r="AJ145">
            <v>61712.916387096753</v>
          </cell>
          <cell r="AK145">
            <v>26324.453654838704</v>
          </cell>
          <cell r="AL145">
            <v>35388.462732258049</v>
          </cell>
          <cell r="AM145">
            <v>13593.930893548422</v>
          </cell>
          <cell r="AN145">
            <v>28478.630393548385</v>
          </cell>
          <cell r="AO145">
            <v>28410.224148387093</v>
          </cell>
          <cell r="AP145">
            <v>20042.359048387098</v>
          </cell>
          <cell r="AQ145">
            <v>2489.9282838709682</v>
          </cell>
          <cell r="AR145">
            <v>5877.9368161290276</v>
          </cell>
          <cell r="AS145">
            <v>68.406245161290357</v>
          </cell>
          <cell r="AT145">
            <v>8.5507806451612947</v>
          </cell>
          <cell r="AU145">
            <v>5079503.2512133317</v>
          </cell>
          <cell r="AV145">
            <v>594039.70958928938</v>
          </cell>
        </row>
        <row r="146">
          <cell r="A146">
            <v>42035</v>
          </cell>
          <cell r="B146">
            <v>877963.62156082515</v>
          </cell>
          <cell r="C146">
            <v>633212.75059308321</v>
          </cell>
          <cell r="D146">
            <v>317392.25719833601</v>
          </cell>
          <cell r="E146">
            <v>317392.25719833601</v>
          </cell>
          <cell r="F146">
            <v>0</v>
          </cell>
          <cell r="G146">
            <v>315820.4933947472</v>
          </cell>
          <cell r="H146">
            <v>294294.94500765041</v>
          </cell>
          <cell r="I146">
            <v>294286.27764194214</v>
          </cell>
          <cell r="J146">
            <v>8.6673657083177975</v>
          </cell>
          <cell r="K146">
            <v>8.6673657083177975</v>
          </cell>
          <cell r="L146">
            <v>0</v>
          </cell>
          <cell r="M146">
            <v>21525.548387096769</v>
          </cell>
          <cell r="N146">
            <v>244750.87096774191</v>
          </cell>
          <cell r="O146">
            <v>755489.1232909956</v>
          </cell>
          <cell r="P146">
            <v>1174373.8463752191</v>
          </cell>
          <cell r="Q146">
            <v>614586.76971289958</v>
          </cell>
          <cell r="R146">
            <v>615099.13505991432</v>
          </cell>
          <cell r="S146">
            <v>931805.12054283521</v>
          </cell>
          <cell r="T146">
            <v>593175.79686041863</v>
          </cell>
          <cell r="U146">
            <v>550512.70008622506</v>
          </cell>
          <cell r="V146">
            <v>72469.167333006204</v>
          </cell>
          <cell r="W146">
            <v>128705.42465458201</v>
          </cell>
          <cell r="X146">
            <v>47081.048083127003</v>
          </cell>
          <cell r="Y146">
            <v>32216.920013170999</v>
          </cell>
          <cell r="Z146">
            <v>118408.15102662799</v>
          </cell>
          <cell r="AA146">
            <v>112037.955832192</v>
          </cell>
          <cell r="AB146">
            <v>40534.876299023301</v>
          </cell>
          <cell r="AC146">
            <v>42663.096774193546</v>
          </cell>
          <cell r="AD146">
            <v>434498.84263677732</v>
          </cell>
          <cell r="AE146">
            <v>331418.26949626347</v>
          </cell>
          <cell r="AF146">
            <v>297706.87786157831</v>
          </cell>
          <cell r="AG146">
            <v>33711.391634685162</v>
          </cell>
          <cell r="AH146">
            <v>101397.03166711309</v>
          </cell>
          <cell r="AI146">
            <v>78825.249974193546</v>
          </cell>
          <cell r="AJ146">
            <v>63637.105112903198</v>
          </cell>
          <cell r="AK146">
            <v>27858.727519354834</v>
          </cell>
          <cell r="AL146">
            <v>35778.377593548365</v>
          </cell>
          <cell r="AM146">
            <v>15188.144861290348</v>
          </cell>
          <cell r="AN146">
            <v>29168.152638709682</v>
          </cell>
          <cell r="AO146">
            <v>29099.356690322584</v>
          </cell>
          <cell r="AP146">
            <v>20289.878593548379</v>
          </cell>
          <cell r="AQ146">
            <v>2833.4550741935482</v>
          </cell>
          <cell r="AR146">
            <v>5976.0230225806563</v>
          </cell>
          <cell r="AS146">
            <v>68.795948387096786</v>
          </cell>
          <cell r="AT146">
            <v>8.5994935483870982</v>
          </cell>
          <cell r="AU146">
            <v>5166077.7503099991</v>
          </cell>
          <cell r="AV146">
            <v>600742.09268741612</v>
          </cell>
        </row>
        <row r="147">
          <cell r="A147">
            <v>42063</v>
          </cell>
          <cell r="B147">
            <v>890486.24763453833</v>
          </cell>
          <cell r="C147">
            <v>653902.46192025265</v>
          </cell>
          <cell r="D147">
            <v>327132.88200227241</v>
          </cell>
          <cell r="E147">
            <v>327132.88200227241</v>
          </cell>
          <cell r="F147">
            <v>0</v>
          </cell>
          <cell r="G147">
            <v>326769.57991798024</v>
          </cell>
          <cell r="H147">
            <v>304357.97277512308</v>
          </cell>
          <cell r="I147">
            <v>304348.6825071635</v>
          </cell>
          <cell r="J147">
            <v>9.2902679596026818</v>
          </cell>
          <cell r="K147">
            <v>9.2902679596026818</v>
          </cell>
          <cell r="L147">
            <v>0</v>
          </cell>
          <cell r="M147">
            <v>22411.607142857141</v>
          </cell>
          <cell r="N147">
            <v>236583.78571428571</v>
          </cell>
          <cell r="O147">
            <v>733718.52612487588</v>
          </cell>
          <cell r="P147">
            <v>1197918.7026863459</v>
          </cell>
          <cell r="Q147">
            <v>633327.24884999986</v>
          </cell>
          <cell r="R147">
            <v>634097.77205286792</v>
          </cell>
          <cell r="S147">
            <v>958974.54703057022</v>
          </cell>
          <cell r="T147">
            <v>604128.81132862286</v>
          </cell>
          <cell r="U147">
            <v>562834.91847148002</v>
          </cell>
          <cell r="V147">
            <v>71368.802780423401</v>
          </cell>
          <cell r="W147">
            <v>133036.12545194</v>
          </cell>
          <cell r="X147">
            <v>47437.219916148097</v>
          </cell>
          <cell r="Y147">
            <v>32447.156320215701</v>
          </cell>
          <cell r="Z147">
            <v>121349.263734904</v>
          </cell>
          <cell r="AA147">
            <v>115425.958596746</v>
          </cell>
          <cell r="AB147">
            <v>41721.003448123003</v>
          </cell>
          <cell r="AC147">
            <v>41293.892857142855</v>
          </cell>
          <cell r="AD147">
            <v>443974.28921086312</v>
          </cell>
          <cell r="AE147">
            <v>339782.01132959349</v>
          </cell>
          <cell r="AF147">
            <v>306964.89005059551</v>
          </cell>
          <cell r="AG147">
            <v>32817.121278998005</v>
          </cell>
          <cell r="AH147">
            <v>103646.99298216285</v>
          </cell>
          <cell r="AI147">
            <v>81029.559767857107</v>
          </cell>
          <cell r="AJ147">
            <v>66633.178985714301</v>
          </cell>
          <cell r="AK147">
            <v>30966.052471428575</v>
          </cell>
          <cell r="AL147">
            <v>35667.12651428573</v>
          </cell>
          <cell r="AM147">
            <v>14396.380782142805</v>
          </cell>
          <cell r="AN147">
            <v>30381.530614285719</v>
          </cell>
          <cell r="AO147">
            <v>30312.055242857146</v>
          </cell>
          <cell r="AP147">
            <v>20546.641703571429</v>
          </cell>
          <cell r="AQ147">
            <v>3400.3872249999995</v>
          </cell>
          <cell r="AR147">
            <v>6365.0263142857175</v>
          </cell>
          <cell r="AS147">
            <v>69.475371428571421</v>
          </cell>
          <cell r="AT147">
            <v>8.6844214285714276</v>
          </cell>
          <cell r="AU147">
            <v>5260662.0739166653</v>
          </cell>
          <cell r="AV147">
            <v>605758.49723382608</v>
          </cell>
        </row>
        <row r="148">
          <cell r="A148">
            <v>42094</v>
          </cell>
          <cell r="B148">
            <v>896707.76472674031</v>
          </cell>
          <cell r="C148">
            <v>673589.99053319194</v>
          </cell>
          <cell r="D148">
            <v>332805.59204819589</v>
          </cell>
          <cell r="E148">
            <v>332805.59204819589</v>
          </cell>
          <cell r="F148">
            <v>0</v>
          </cell>
          <cell r="G148">
            <v>340784.39848499611</v>
          </cell>
          <cell r="H148">
            <v>318511.75332370581</v>
          </cell>
          <cell r="I148">
            <v>318502.34319792362</v>
          </cell>
          <cell r="J148">
            <v>9.4101257822151059</v>
          </cell>
          <cell r="K148">
            <v>9.4101257822151059</v>
          </cell>
          <cell r="L148">
            <v>0</v>
          </cell>
          <cell r="M148">
            <v>22272.645161290318</v>
          </cell>
          <cell r="N148">
            <v>223117.77419354839</v>
          </cell>
          <cell r="O148">
            <v>751213.3057011608</v>
          </cell>
          <cell r="P148">
            <v>1218417.0023679801</v>
          </cell>
          <cell r="Q148">
            <v>648779.20115348767</v>
          </cell>
          <cell r="R148">
            <v>648278.09954940807</v>
          </cell>
          <cell r="S148">
            <v>986720.39040757716</v>
          </cell>
          <cell r="T148">
            <v>618596.1558107296</v>
          </cell>
          <cell r="U148">
            <v>576687.99452040705</v>
          </cell>
          <cell r="V148">
            <v>73990.480956342799</v>
          </cell>
          <cell r="W148">
            <v>136673.968635497</v>
          </cell>
          <cell r="X148">
            <v>47768.032776979497</v>
          </cell>
          <cell r="Y148">
            <v>32904.140361428799</v>
          </cell>
          <cell r="Z148">
            <v>124245.587836138</v>
          </cell>
          <cell r="AA148">
            <v>118939.476529052</v>
          </cell>
          <cell r="AB148">
            <v>42576.941098341696</v>
          </cell>
          <cell r="AC148">
            <v>41908.161290322583</v>
          </cell>
          <cell r="AD148">
            <v>456398.82965891447</v>
          </cell>
          <cell r="AE148">
            <v>348765.71642538591</v>
          </cell>
          <cell r="AF148">
            <v>315472.50750121212</v>
          </cell>
          <cell r="AG148">
            <v>33293.208924173778</v>
          </cell>
          <cell r="AH148">
            <v>107078.95418962288</v>
          </cell>
          <cell r="AI148">
            <v>85442.9302129032</v>
          </cell>
          <cell r="AJ148">
            <v>69028.043990322563</v>
          </cell>
          <cell r="AK148">
            <v>32435.543074193549</v>
          </cell>
          <cell r="AL148">
            <v>36592.500916129015</v>
          </cell>
          <cell r="AM148">
            <v>16414.886222580637</v>
          </cell>
          <cell r="AN148">
            <v>31561.932693548391</v>
          </cell>
          <cell r="AO148">
            <v>31439.495235483875</v>
          </cell>
          <cell r="AP148">
            <v>21812.934645161284</v>
          </cell>
          <cell r="AQ148">
            <v>3081.567064516129</v>
          </cell>
          <cell r="AR148">
            <v>6544.9935258064625</v>
          </cell>
          <cell r="AS148">
            <v>122.43745806451616</v>
          </cell>
          <cell r="AT148">
            <v>8.7801387096774217</v>
          </cell>
          <cell r="AU148">
            <v>5333597.3903233334</v>
          </cell>
          <cell r="AV148">
            <v>607461.6320633603</v>
          </cell>
        </row>
        <row r="149">
          <cell r="A149">
            <v>42124</v>
          </cell>
          <cell r="B149">
            <v>908638.75846857112</v>
          </cell>
          <cell r="C149">
            <v>700882.59180190437</v>
          </cell>
          <cell r="D149">
            <v>343362.46831326123</v>
          </cell>
          <cell r="E149">
            <v>343362.46831326123</v>
          </cell>
          <cell r="F149">
            <v>0</v>
          </cell>
          <cell r="G149">
            <v>357520.12348864315</v>
          </cell>
          <cell r="H149">
            <v>334293.02348864317</v>
          </cell>
          <cell r="I149">
            <v>334284.02835137967</v>
          </cell>
          <cell r="J149">
            <v>8.9951372635051658</v>
          </cell>
          <cell r="K149">
            <v>8.9951372635051658</v>
          </cell>
          <cell r="L149">
            <v>0</v>
          </cell>
          <cell r="M149">
            <v>23227.1</v>
          </cell>
          <cell r="N149">
            <v>207756.16666666669</v>
          </cell>
          <cell r="O149">
            <v>780416.77591170568</v>
          </cell>
          <cell r="P149">
            <v>1241068.487723337</v>
          </cell>
          <cell r="Q149">
            <v>668347.99759600533</v>
          </cell>
          <cell r="R149">
            <v>668680.27617668267</v>
          </cell>
          <cell r="S149">
            <v>1026388.2910624</v>
          </cell>
          <cell r="T149">
            <v>642596.15442412207</v>
          </cell>
          <cell r="U149">
            <v>593247.75442412205</v>
          </cell>
          <cell r="V149">
            <v>75631.352336819298</v>
          </cell>
          <cell r="W149">
            <v>141198.08039960399</v>
          </cell>
          <cell r="X149">
            <v>48277.776555396696</v>
          </cell>
          <cell r="Y149">
            <v>33554.058681016199</v>
          </cell>
          <cell r="Z149">
            <v>127483.809147176</v>
          </cell>
          <cell r="AA149">
            <v>124790.18877609</v>
          </cell>
          <cell r="AB149">
            <v>42735.6577973577</v>
          </cell>
          <cell r="AC149">
            <v>49348.4</v>
          </cell>
          <cell r="AD149">
            <v>469889.62124510051</v>
          </cell>
          <cell r="AE149">
            <v>358647.02482805657</v>
          </cell>
          <cell r="AF149">
            <v>325317.80786342139</v>
          </cell>
          <cell r="AG149">
            <v>33329.216964635205</v>
          </cell>
          <cell r="AH149">
            <v>110112.36475177277</v>
          </cell>
          <cell r="AI149">
            <v>83850.483740000025</v>
          </cell>
          <cell r="AJ149">
            <v>68301.56534333335</v>
          </cell>
          <cell r="AK149">
            <v>31076.243343333324</v>
          </cell>
          <cell r="AL149">
            <v>37225.322000000029</v>
          </cell>
          <cell r="AM149">
            <v>15548.918396666675</v>
          </cell>
          <cell r="AN149">
            <v>34615.322836666666</v>
          </cell>
          <cell r="AO149">
            <v>34543.249823333332</v>
          </cell>
          <cell r="AP149">
            <v>23884.691556666668</v>
          </cell>
          <cell r="AQ149">
            <v>3318.1827733333325</v>
          </cell>
          <cell r="AR149">
            <v>7340.3754933333312</v>
          </cell>
          <cell r="AS149">
            <v>72.073013333333364</v>
          </cell>
          <cell r="AT149">
            <v>8.8608133333333363</v>
          </cell>
          <cell r="AU149">
            <v>5417393.9061366646</v>
          </cell>
          <cell r="AV149">
            <v>611387.88306904817</v>
          </cell>
        </row>
        <row r="150">
          <cell r="A150">
            <v>42155</v>
          </cell>
          <cell r="B150">
            <v>928862.91734747752</v>
          </cell>
          <cell r="C150">
            <v>725120.98186360649</v>
          </cell>
          <cell r="D150">
            <v>353161.1766258385</v>
          </cell>
          <cell r="E150">
            <v>353161.1766258385</v>
          </cell>
          <cell r="F150">
            <v>0</v>
          </cell>
          <cell r="G150">
            <v>371959.80523776799</v>
          </cell>
          <cell r="H150">
            <v>347177.45039905829</v>
          </cell>
          <cell r="I150">
            <v>347168.31999882549</v>
          </cell>
          <cell r="J150">
            <v>9.1304002327763509</v>
          </cell>
          <cell r="K150">
            <v>9.1304002327763509</v>
          </cell>
          <cell r="L150">
            <v>0</v>
          </cell>
          <cell r="M150">
            <v>24782.354838709682</v>
          </cell>
          <cell r="N150">
            <v>203741.935483871</v>
          </cell>
          <cell r="O150">
            <v>805799.8108278471</v>
          </cell>
          <cell r="P150">
            <v>1275426.1941180171</v>
          </cell>
          <cell r="Q150">
            <v>690112.52843393409</v>
          </cell>
          <cell r="R150">
            <v>688662.84989903658</v>
          </cell>
          <cell r="S150">
            <v>1065603.7107403059</v>
          </cell>
          <cell r="T150">
            <v>657281.42949204054</v>
          </cell>
          <cell r="U150">
            <v>606465.26820171799</v>
          </cell>
          <cell r="V150">
            <v>74867.449693955801</v>
          </cell>
          <cell r="W150">
            <v>145732.47453793799</v>
          </cell>
          <cell r="X150">
            <v>48763.998944909101</v>
          </cell>
          <cell r="Y150">
            <v>34138.282536248</v>
          </cell>
          <cell r="Z150">
            <v>131148.758820897</v>
          </cell>
          <cell r="AA150">
            <v>129870.090795941</v>
          </cell>
          <cell r="AB150">
            <v>42343.6906061966</v>
          </cell>
          <cell r="AC150">
            <v>50816.161290322583</v>
          </cell>
          <cell r="AD150">
            <v>485855.25620778807</v>
          </cell>
          <cell r="AE150">
            <v>372131.39962541097</v>
          </cell>
          <cell r="AF150">
            <v>335501.67327319802</v>
          </cell>
          <cell r="AG150">
            <v>36629.726352212972</v>
          </cell>
          <cell r="AH150">
            <v>111862.56127158694</v>
          </cell>
          <cell r="AI150">
            <v>86220.377038709688</v>
          </cell>
          <cell r="AJ150">
            <v>72821.901661290321</v>
          </cell>
          <cell r="AK150">
            <v>34815.803541935486</v>
          </cell>
          <cell r="AL150">
            <v>38006.098119354836</v>
          </cell>
          <cell r="AM150">
            <v>13398.475377419367</v>
          </cell>
          <cell r="AN150">
            <v>37663.397983870978</v>
          </cell>
          <cell r="AO150">
            <v>37570.723909677428</v>
          </cell>
          <cell r="AP150">
            <v>26501.172435483877</v>
          </cell>
          <cell r="AQ150">
            <v>3173.5329483870983</v>
          </cell>
          <cell r="AR150">
            <v>7896.018525806453</v>
          </cell>
          <cell r="AS150">
            <v>92.674074193548421</v>
          </cell>
          <cell r="AT150">
            <v>8.9476193548387091</v>
          </cell>
          <cell r="AU150">
            <v>5479219.5926799988</v>
          </cell>
          <cell r="AV150">
            <v>612366.19209968264</v>
          </cell>
        </row>
        <row r="151">
          <cell r="A151">
            <v>42185</v>
          </cell>
          <cell r="B151">
            <v>957201.40541384555</v>
          </cell>
          <cell r="C151">
            <v>751035.40541384555</v>
          </cell>
          <cell r="D151">
            <v>362347.82533580897</v>
          </cell>
          <cell r="E151">
            <v>362347.82533580897</v>
          </cell>
          <cell r="F151">
            <v>0</v>
          </cell>
          <cell r="G151">
            <v>388687.58007803652</v>
          </cell>
          <cell r="H151">
            <v>363686.58007803652</v>
          </cell>
          <cell r="I151">
            <v>363676.93759990967</v>
          </cell>
          <cell r="J151">
            <v>9.6424781268787996</v>
          </cell>
          <cell r="K151">
            <v>9.6424781268787996</v>
          </cell>
          <cell r="L151">
            <v>0</v>
          </cell>
          <cell r="M151">
            <v>25001</v>
          </cell>
          <cell r="N151">
            <v>206166</v>
          </cell>
          <cell r="O151">
            <v>829202.68895348837</v>
          </cell>
          <cell r="P151">
            <v>1309834.9336521169</v>
          </cell>
          <cell r="Q151">
            <v>707173.37622054049</v>
          </cell>
          <cell r="R151">
            <v>709393.36820995098</v>
          </cell>
          <cell r="S151">
            <v>1097723.2714580949</v>
          </cell>
          <cell r="T151">
            <v>673203.1351800306</v>
          </cell>
          <cell r="U151">
            <v>623375.56851336395</v>
          </cell>
          <cell r="V151">
            <v>78818.861128511999</v>
          </cell>
          <cell r="W151">
            <v>149619.77423482001</v>
          </cell>
          <cell r="X151">
            <v>49399.3590494042</v>
          </cell>
          <cell r="Y151">
            <v>34657.194031522202</v>
          </cell>
          <cell r="Z151">
            <v>134312.98369969201</v>
          </cell>
          <cell r="AA151">
            <v>133083.882782442</v>
          </cell>
          <cell r="AB151">
            <v>43364.478856817899</v>
          </cell>
          <cell r="AC151">
            <v>49827.566666666666</v>
          </cell>
          <cell r="AD151">
            <v>498118.01637858542</v>
          </cell>
          <cell r="AE151">
            <v>385276.25569658139</v>
          </cell>
          <cell r="AF151">
            <v>347045.542874142</v>
          </cell>
          <cell r="AG151">
            <v>38230.712822439382</v>
          </cell>
          <cell r="AH151">
            <v>112778.24384019438</v>
          </cell>
          <cell r="AI151">
            <v>89594.468556666659</v>
          </cell>
          <cell r="AJ151">
            <v>73444.391390000004</v>
          </cell>
          <cell r="AK151">
            <v>34543.269476666668</v>
          </cell>
          <cell r="AL151">
            <v>38901.121913333336</v>
          </cell>
          <cell r="AM151">
            <v>16150.077166666655</v>
          </cell>
          <cell r="AN151">
            <v>40072.398563333343</v>
          </cell>
          <cell r="AO151">
            <v>39973.230976666673</v>
          </cell>
          <cell r="AP151">
            <v>28340.382420000002</v>
          </cell>
          <cell r="AQ151">
            <v>3295.1686600000007</v>
          </cell>
          <cell r="AR151">
            <v>8337.6798966666702</v>
          </cell>
          <cell r="AS151">
            <v>99.167586666666665</v>
          </cell>
          <cell r="AT151">
            <v>9.0427699999999973</v>
          </cell>
          <cell r="AU151">
            <v>5604856.5461066654</v>
          </cell>
          <cell r="AV151">
            <v>619816.33350252931</v>
          </cell>
        </row>
        <row r="152">
          <cell r="A152">
            <v>42216</v>
          </cell>
          <cell r="B152">
            <v>980515.89025243931</v>
          </cell>
          <cell r="C152">
            <v>768738.05154276197</v>
          </cell>
          <cell r="D152">
            <v>371187.97029868013</v>
          </cell>
          <cell r="E152">
            <v>371187.97029868013</v>
          </cell>
          <cell r="F152">
            <v>0</v>
          </cell>
          <cell r="G152">
            <v>397550.0812440819</v>
          </cell>
          <cell r="H152">
            <v>372240.27479246899</v>
          </cell>
          <cell r="I152">
            <v>372230.33119276632</v>
          </cell>
          <cell r="J152">
            <v>9.9435997026154137</v>
          </cell>
          <cell r="K152">
            <v>9.9435997026154137</v>
          </cell>
          <cell r="L152">
            <v>0</v>
          </cell>
          <cell r="M152">
            <v>25309.806451612902</v>
          </cell>
          <cell r="N152">
            <v>211777.83870967739</v>
          </cell>
          <cell r="O152">
            <v>842498.42273696163</v>
          </cell>
          <cell r="P152">
            <v>1340219.712964861</v>
          </cell>
          <cell r="Q152">
            <v>728059.62504357344</v>
          </cell>
          <cell r="R152">
            <v>729256.99636900495</v>
          </cell>
          <cell r="S152">
            <v>1126056.666468255</v>
          </cell>
          <cell r="T152">
            <v>691729.32570130937</v>
          </cell>
          <cell r="U152">
            <v>642133.74505614804</v>
          </cell>
          <cell r="V152">
            <v>81932.981339018705</v>
          </cell>
          <cell r="W152">
            <v>153417.527148483</v>
          </cell>
          <cell r="X152">
            <v>50216.510137236699</v>
          </cell>
          <cell r="Y152">
            <v>35336.961208219298</v>
          </cell>
          <cell r="Z152">
            <v>138904.22625670701</v>
          </cell>
          <cell r="AA152">
            <v>138615.73981200601</v>
          </cell>
          <cell r="AB152">
            <v>43612.771292004203</v>
          </cell>
          <cell r="AC152">
            <v>49595.580645161288</v>
          </cell>
          <cell r="AD152">
            <v>512447.64607502782</v>
          </cell>
          <cell r="AE152">
            <v>396866.97638679773</v>
          </cell>
          <cell r="AF152">
            <v>358069.02607032482</v>
          </cell>
          <cell r="AG152">
            <v>38797.950316472903</v>
          </cell>
          <cell r="AH152">
            <v>116360.01272569418</v>
          </cell>
          <cell r="AI152">
            <v>95211.857090322563</v>
          </cell>
          <cell r="AJ152">
            <v>73963.758419354854</v>
          </cell>
          <cell r="AK152">
            <v>34459.229670967739</v>
          </cell>
          <cell r="AL152">
            <v>39504.528748387114</v>
          </cell>
          <cell r="AM152">
            <v>21248.098670967709</v>
          </cell>
          <cell r="AN152">
            <v>40635.946961290327</v>
          </cell>
          <cell r="AO152">
            <v>40544.550412903227</v>
          </cell>
          <cell r="AP152">
            <v>28423.483206451616</v>
          </cell>
          <cell r="AQ152">
            <v>3385.8802870967734</v>
          </cell>
          <cell r="AR152">
            <v>8735.1869193548373</v>
          </cell>
          <cell r="AS152">
            <v>91.396548387096743</v>
          </cell>
          <cell r="AT152">
            <v>9.1396548387096761</v>
          </cell>
          <cell r="AU152">
            <v>5802556.2243499989</v>
          </cell>
          <cell r="AV152">
            <v>634876.95397140353</v>
          </cell>
        </row>
        <row r="153">
          <cell r="A153">
            <v>42247</v>
          </cell>
          <cell r="B153">
            <v>1009797.7959399838</v>
          </cell>
          <cell r="C153">
            <v>788017.95723030646</v>
          </cell>
          <cell r="D153">
            <v>378659.47658559872</v>
          </cell>
          <cell r="E153">
            <v>378659.47658559872</v>
          </cell>
          <cell r="F153">
            <v>0</v>
          </cell>
          <cell r="G153">
            <v>409358.48064470774</v>
          </cell>
          <cell r="H153">
            <v>384018.77096728841</v>
          </cell>
          <cell r="I153">
            <v>384009.11462697189</v>
          </cell>
          <cell r="J153">
            <v>9.6563403165080999</v>
          </cell>
          <cell r="K153">
            <v>9.6563403165080999</v>
          </cell>
          <cell r="L153">
            <v>0</v>
          </cell>
          <cell r="M153">
            <v>25339.70967741936</v>
          </cell>
          <cell r="N153">
            <v>221779.83870967739</v>
          </cell>
          <cell r="O153">
            <v>868344.63049759401</v>
          </cell>
          <cell r="P153">
            <v>1378904.713793556</v>
          </cell>
          <cell r="Q153">
            <v>747245.65042271977</v>
          </cell>
          <cell r="R153">
            <v>746225.24580593128</v>
          </cell>
          <cell r="S153">
            <v>1156909.9244339911</v>
          </cell>
          <cell r="T153">
            <v>709731.15374412236</v>
          </cell>
          <cell r="U153">
            <v>658698.379550574</v>
          </cell>
          <cell r="V153">
            <v>81490.732962450202</v>
          </cell>
          <cell r="W153">
            <v>159639.747418535</v>
          </cell>
          <cell r="X153">
            <v>50876.162618841503</v>
          </cell>
          <cell r="Y153">
            <v>35982.7909538534</v>
          </cell>
          <cell r="Z153">
            <v>143023.09468888101</v>
          </cell>
          <cell r="AA153">
            <v>143507.61039355199</v>
          </cell>
          <cell r="AB153">
            <v>43810.096359671799</v>
          </cell>
          <cell r="AC153">
            <v>51032.774193548386</v>
          </cell>
          <cell r="AD153">
            <v>525662.44249771943</v>
          </cell>
          <cell r="AE153">
            <v>407559.29507825023</v>
          </cell>
          <cell r="AF153">
            <v>367565.7692203325</v>
          </cell>
          <cell r="AG153">
            <v>39993.525857917717</v>
          </cell>
          <cell r="AH153">
            <v>119655.28272526356</v>
          </cell>
          <cell r="AI153">
            <v>96065.16614838707</v>
          </cell>
          <cell r="AJ153">
            <v>75791.695348387104</v>
          </cell>
          <cell r="AK153">
            <v>35759.865722580638</v>
          </cell>
          <cell r="AL153">
            <v>40031.829625806466</v>
          </cell>
          <cell r="AM153">
            <v>20273.470799999966</v>
          </cell>
          <cell r="AN153">
            <v>39572.772287096763</v>
          </cell>
          <cell r="AO153">
            <v>39480.356641935476</v>
          </cell>
          <cell r="AP153">
            <v>27863.905958064519</v>
          </cell>
          <cell r="AQ153">
            <v>3488.9195612903222</v>
          </cell>
          <cell r="AR153">
            <v>8127.5311225806345</v>
          </cell>
          <cell r="AS153">
            <v>92.415645161290314</v>
          </cell>
          <cell r="AT153">
            <v>9.2415645161290332</v>
          </cell>
          <cell r="AU153">
            <v>6044445.0283599989</v>
          </cell>
          <cell r="AV153">
            <v>654049.97366093216</v>
          </cell>
        </row>
        <row r="154">
          <cell r="A154">
            <v>42277</v>
          </cell>
          <cell r="B154">
            <v>1036630.4689894026</v>
          </cell>
          <cell r="C154">
            <v>811301.50232273596</v>
          </cell>
          <cell r="D154">
            <v>389052.30946952628</v>
          </cell>
          <cell r="E154">
            <v>389052.30946952628</v>
          </cell>
          <cell r="F154">
            <v>0</v>
          </cell>
          <cell r="G154">
            <v>422249.19285320968</v>
          </cell>
          <cell r="H154">
            <v>396721.89285320969</v>
          </cell>
          <cell r="I154">
            <v>396712.22411039646</v>
          </cell>
          <cell r="J154">
            <v>9.6687428131862436</v>
          </cell>
          <cell r="K154">
            <v>9.6687428131862436</v>
          </cell>
          <cell r="L154">
            <v>0</v>
          </cell>
          <cell r="M154">
            <v>25527.3</v>
          </cell>
          <cell r="N154">
            <v>225328.9666666667</v>
          </cell>
          <cell r="O154">
            <v>890624.85899676604</v>
          </cell>
          <cell r="P154">
            <v>1411953.9929735221</v>
          </cell>
          <cell r="Q154">
            <v>765046.19391556946</v>
          </cell>
          <cell r="R154">
            <v>765762.21695054392</v>
          </cell>
          <cell r="S154">
            <v>1187211.516508304</v>
          </cell>
          <cell r="T154">
            <v>725093.84030910104</v>
          </cell>
          <cell r="U154">
            <v>673995.94030910102</v>
          </cell>
          <cell r="V154">
            <v>82852.184124893494</v>
          </cell>
          <cell r="W154">
            <v>164340.569637593</v>
          </cell>
          <cell r="X154">
            <v>51274.321183593303</v>
          </cell>
          <cell r="Y154">
            <v>36676.155537715698</v>
          </cell>
          <cell r="Z154">
            <v>147407.06861895201</v>
          </cell>
          <cell r="AA154">
            <v>147016.93781513601</v>
          </cell>
          <cell r="AB154">
            <v>44475.143802536899</v>
          </cell>
          <cell r="AC154">
            <v>51097.9</v>
          </cell>
          <cell r="AD154">
            <v>538099.00595166232</v>
          </cell>
          <cell r="AE154">
            <v>416977.3743914942</v>
          </cell>
          <cell r="AF154">
            <v>376709.9074810177</v>
          </cell>
          <cell r="AG154">
            <v>40267.466910476491</v>
          </cell>
          <cell r="AH154">
            <v>122344.81708228635</v>
          </cell>
          <cell r="AI154">
            <v>94382.507633333342</v>
          </cell>
          <cell r="AJ154">
            <v>77569.806899999996</v>
          </cell>
          <cell r="AK154">
            <v>37446.342896666676</v>
          </cell>
          <cell r="AL154">
            <v>40123.46400333332</v>
          </cell>
          <cell r="AM154">
            <v>16812.700733333346</v>
          </cell>
          <cell r="AN154">
            <v>37700.91588</v>
          </cell>
          <cell r="AO154">
            <v>37490.201589999997</v>
          </cell>
          <cell r="AP154">
            <v>25430.474409999999</v>
          </cell>
          <cell r="AQ154">
            <v>4079.3221433333333</v>
          </cell>
          <cell r="AR154">
            <v>7980.4050366666652</v>
          </cell>
          <cell r="AS154">
            <v>210.71429000000001</v>
          </cell>
          <cell r="AT154">
            <v>9.3653466666666656</v>
          </cell>
          <cell r="AU154">
            <v>6262231.547269999</v>
          </cell>
          <cell r="AV154">
            <v>668659.87668760435</v>
          </cell>
        </row>
        <row r="155">
          <cell r="A155">
            <v>42308</v>
          </cell>
          <cell r="B155">
            <v>1063917.1912392075</v>
          </cell>
          <cell r="C155">
            <v>831116.86865856242</v>
          </cell>
          <cell r="D155">
            <v>396179.71540149872</v>
          </cell>
          <cell r="E155">
            <v>396179.71540149872</v>
          </cell>
          <cell r="F155">
            <v>0</v>
          </cell>
          <cell r="G155">
            <v>434937.15325706376</v>
          </cell>
          <cell r="H155">
            <v>408360.83067641861</v>
          </cell>
          <cell r="I155">
            <v>408350.9248965439</v>
          </cell>
          <cell r="J155">
            <v>9.9057798747396735</v>
          </cell>
          <cell r="K155">
            <v>9.9057798747396735</v>
          </cell>
          <cell r="L155">
            <v>0</v>
          </cell>
          <cell r="M155">
            <v>26576.322580645159</v>
          </cell>
          <cell r="N155">
            <v>232800.32258064521</v>
          </cell>
          <cell r="O155">
            <v>915083.45131510892</v>
          </cell>
          <cell r="P155">
            <v>1447710.212378229</v>
          </cell>
          <cell r="Q155">
            <v>782452.37165664823</v>
          </cell>
          <cell r="R155">
            <v>781685.35383102414</v>
          </cell>
          <cell r="S155">
            <v>1217058.18986452</v>
          </cell>
          <cell r="T155">
            <v>751643.51912813634</v>
          </cell>
          <cell r="U155">
            <v>697986.80945071694</v>
          </cell>
          <cell r="V155">
            <v>84209.042067754403</v>
          </cell>
          <cell r="W155">
            <v>169208.77021330199</v>
          </cell>
          <cell r="X155">
            <v>51999.9029288444</v>
          </cell>
          <cell r="Y155">
            <v>37571.195658144497</v>
          </cell>
          <cell r="Z155">
            <v>151561.136031462</v>
          </cell>
          <cell r="AA155">
            <v>156729.745526385</v>
          </cell>
          <cell r="AB155">
            <v>46239.554570395099</v>
          </cell>
          <cell r="AC155">
            <v>53656.709677419356</v>
          </cell>
          <cell r="AD155">
            <v>551684.09793163545</v>
          </cell>
          <cell r="AE155">
            <v>427838.60360993055</v>
          </cell>
          <cell r="AF155">
            <v>385505.63842952548</v>
          </cell>
          <cell r="AG155">
            <v>42332.965180405088</v>
          </cell>
          <cell r="AH155">
            <v>124691.69160948352</v>
          </cell>
          <cell r="AI155">
            <v>98213.625438709685</v>
          </cell>
          <cell r="AJ155">
            <v>85361.392438709692</v>
          </cell>
          <cell r="AK155">
            <v>43890.819370967743</v>
          </cell>
          <cell r="AL155">
            <v>41470.573067741949</v>
          </cell>
          <cell r="AM155">
            <v>12852.232999999993</v>
          </cell>
          <cell r="AN155">
            <v>35290.557403225801</v>
          </cell>
          <cell r="AO155">
            <v>35031.068609677415</v>
          </cell>
          <cell r="AP155">
            <v>23694.342280645156</v>
          </cell>
          <cell r="AQ155">
            <v>4754.0834225806475</v>
          </cell>
          <cell r="AR155">
            <v>6582.6429064516115</v>
          </cell>
          <cell r="AS155">
            <v>259.48879354838715</v>
          </cell>
          <cell r="AT155">
            <v>9.4874709677419364</v>
          </cell>
          <cell r="AU155">
            <v>6401805.9943666654</v>
          </cell>
          <cell r="AV155">
            <v>674764.22495871165</v>
          </cell>
        </row>
        <row r="156">
          <cell r="A156">
            <v>42338</v>
          </cell>
          <cell r="B156">
            <v>1095421.2166308104</v>
          </cell>
          <cell r="C156">
            <v>853748.11663081031</v>
          </cell>
          <cell r="D156">
            <v>406492.79545059241</v>
          </cell>
          <cell r="E156">
            <v>406492.79545059241</v>
          </cell>
          <cell r="F156">
            <v>0</v>
          </cell>
          <cell r="G156">
            <v>447255.32118021796</v>
          </cell>
          <cell r="H156">
            <v>419539.05451355129</v>
          </cell>
          <cell r="I156">
            <v>419528.57582489116</v>
          </cell>
          <cell r="J156">
            <v>10.47868866016997</v>
          </cell>
          <cell r="K156">
            <v>10.47868866016997</v>
          </cell>
          <cell r="L156">
            <v>0</v>
          </cell>
          <cell r="M156">
            <v>27716.26666666667</v>
          </cell>
          <cell r="N156">
            <v>241673.1</v>
          </cell>
          <cell r="O156">
            <v>945080.47461838007</v>
          </cell>
          <cell r="P156">
            <v>1490797.9936789109</v>
          </cell>
          <cell r="Q156">
            <v>800314.29331984499</v>
          </cell>
          <cell r="R156">
            <v>800175.5465874481</v>
          </cell>
          <cell r="S156">
            <v>1246243.347764642</v>
          </cell>
          <cell r="T156">
            <v>776881.30593717704</v>
          </cell>
          <cell r="U156">
            <v>722480.40593717701</v>
          </cell>
          <cell r="V156">
            <v>90166.349768650107</v>
          </cell>
          <cell r="W156">
            <v>176472.876915678</v>
          </cell>
          <cell r="X156">
            <v>52792.846143201801</v>
          </cell>
          <cell r="Y156">
            <v>38545.239563731498</v>
          </cell>
          <cell r="Z156">
            <v>155604.921234073</v>
          </cell>
          <cell r="AA156">
            <v>162751.69576297799</v>
          </cell>
          <cell r="AB156">
            <v>47160.150826550802</v>
          </cell>
          <cell r="AC156">
            <v>54400.9</v>
          </cell>
          <cell r="AD156">
            <v>566690.29048557987</v>
          </cell>
          <cell r="AE156">
            <v>436348.50118233269</v>
          </cell>
          <cell r="AF156">
            <v>393682.75113685569</v>
          </cell>
          <cell r="AG156">
            <v>42665.750045476991</v>
          </cell>
          <cell r="AH156">
            <v>131003.65434677864</v>
          </cell>
          <cell r="AI156">
            <v>98606.474296666682</v>
          </cell>
          <cell r="AJ156">
            <v>86192.620079999993</v>
          </cell>
          <cell r="AK156">
            <v>43635.098329999986</v>
          </cell>
          <cell r="AL156">
            <v>42557.521750000007</v>
          </cell>
          <cell r="AM156">
            <v>12413.854216666688</v>
          </cell>
          <cell r="AN156">
            <v>32456.208163333329</v>
          </cell>
          <cell r="AO156">
            <v>32177.928259999997</v>
          </cell>
          <cell r="AP156">
            <v>21524.883956666668</v>
          </cell>
          <cell r="AQ156">
            <v>4491.7504999999992</v>
          </cell>
          <cell r="AR156">
            <v>6161.2938033333294</v>
          </cell>
          <cell r="AS156">
            <v>278.27990333333338</v>
          </cell>
          <cell r="AT156">
            <v>9.6276633333333344</v>
          </cell>
          <cell r="AU156">
            <v>6497676.3137333328</v>
          </cell>
          <cell r="AV156">
            <v>674896.5027928201</v>
          </cell>
        </row>
        <row r="157">
          <cell r="A157">
            <v>42369</v>
          </cell>
          <cell r="B157">
            <v>1143575.6972696483</v>
          </cell>
          <cell r="C157">
            <v>879413.34243093873</v>
          </cell>
          <cell r="D157">
            <v>418400.63823266508</v>
          </cell>
          <cell r="E157">
            <v>418400.63823266508</v>
          </cell>
          <cell r="F157">
            <v>0</v>
          </cell>
          <cell r="G157">
            <v>461012.70419827366</v>
          </cell>
          <cell r="H157">
            <v>431450.83323053172</v>
          </cell>
          <cell r="I157">
            <v>431437.99866465625</v>
          </cell>
          <cell r="J157">
            <v>12.834565875445088</v>
          </cell>
          <cell r="K157">
            <v>12.834565875445088</v>
          </cell>
          <cell r="L157">
            <v>0</v>
          </cell>
          <cell r="M157">
            <v>29561.870967741939</v>
          </cell>
          <cell r="N157">
            <v>264162.3548387097</v>
          </cell>
          <cell r="O157">
            <v>988829.36380620149</v>
          </cell>
          <cell r="P157">
            <v>1534981.9263323541</v>
          </cell>
          <cell r="Q157">
            <v>816922.791924497</v>
          </cell>
          <cell r="R157">
            <v>814607.55617410853</v>
          </cell>
          <cell r="S157">
            <v>1272401.8561667991</v>
          </cell>
          <cell r="T157">
            <v>802677.50153101759</v>
          </cell>
          <cell r="U157">
            <v>740468.40475682402</v>
          </cell>
          <cell r="V157">
            <v>94243.095114432203</v>
          </cell>
          <cell r="W157">
            <v>183393.25038760799</v>
          </cell>
          <cell r="X157">
            <v>53849.362457548297</v>
          </cell>
          <cell r="Y157">
            <v>39430.552611283201</v>
          </cell>
          <cell r="Z157">
            <v>159314.06201887201</v>
          </cell>
          <cell r="AA157">
            <v>169062.17778273101</v>
          </cell>
          <cell r="AB157">
            <v>39236.011456231703</v>
          </cell>
          <cell r="AC157">
            <v>62209.096774193546</v>
          </cell>
          <cell r="AD157">
            <v>594097.87408853252</v>
          </cell>
          <cell r="AE157">
            <v>440845.03201108915</v>
          </cell>
          <cell r="AF157">
            <v>396206.91794144351</v>
          </cell>
          <cell r="AG157">
            <v>44638.114069645671</v>
          </cell>
          <cell r="AH157">
            <v>154245.88970080193</v>
          </cell>
          <cell r="AI157">
            <v>121301.96021612901</v>
          </cell>
          <cell r="AJ157">
            <v>106607.49668387097</v>
          </cell>
          <cell r="AK157">
            <v>54114.214761290335</v>
          </cell>
          <cell r="AL157">
            <v>52493.281922580631</v>
          </cell>
          <cell r="AM157">
            <v>14694.463532258043</v>
          </cell>
          <cell r="AN157">
            <v>33373.312622580641</v>
          </cell>
          <cell r="AO157">
            <v>33030.902241935481</v>
          </cell>
          <cell r="AP157">
            <v>20939.770432258061</v>
          </cell>
          <cell r="AQ157">
            <v>4932.3527290322563</v>
          </cell>
          <cell r="AR157">
            <v>7158.779080645163</v>
          </cell>
          <cell r="AS157">
            <v>342.41038064516135</v>
          </cell>
          <cell r="AT157">
            <v>11.387216129032257</v>
          </cell>
          <cell r="AU157">
            <v>6638430.1625699997</v>
          </cell>
          <cell r="AV157">
            <v>582972.17575812945</v>
          </cell>
        </row>
        <row r="158">
          <cell r="A158">
            <v>42400</v>
          </cell>
          <cell r="B158">
            <v>1166975.2626700052</v>
          </cell>
          <cell r="C158">
            <v>880367.29492806981</v>
          </cell>
          <cell r="D158">
            <v>398078.28035651753</v>
          </cell>
          <cell r="E158">
            <v>398078.28035651753</v>
          </cell>
          <cell r="F158">
            <v>0</v>
          </cell>
          <cell r="G158">
            <v>482289.01457155228</v>
          </cell>
          <cell r="H158">
            <v>454614.82102316519</v>
          </cell>
          <cell r="I158">
            <v>454600.35799387109</v>
          </cell>
          <cell r="J158">
            <v>14.463029294055602</v>
          </cell>
          <cell r="K158">
            <v>14.463029294055602</v>
          </cell>
          <cell r="L158">
            <v>0</v>
          </cell>
          <cell r="M158">
            <v>27674.193548387098</v>
          </cell>
          <cell r="N158">
            <v>286607.96774193551</v>
          </cell>
          <cell r="O158">
            <v>975015.94925542746</v>
          </cell>
          <cell r="P158">
            <v>1562674.1118359831</v>
          </cell>
          <cell r="Q158">
            <v>795268.46445934544</v>
          </cell>
          <cell r="R158">
            <v>793842.44328992814</v>
          </cell>
          <cell r="S158">
            <v>1277558.959269308</v>
          </cell>
          <cell r="T158">
            <v>808224.58490848076</v>
          </cell>
          <cell r="U158">
            <v>744151.03652138403</v>
          </cell>
          <cell r="V158">
            <v>98410.578774111302</v>
          </cell>
          <cell r="W158">
            <v>178254.295341266</v>
          </cell>
          <cell r="X158">
            <v>54294.492611651498</v>
          </cell>
          <cell r="Y158">
            <v>39752.075017267904</v>
          </cell>
          <cell r="Z158">
            <v>161691.23944682599</v>
          </cell>
          <cell r="AA158">
            <v>173277.39049199101</v>
          </cell>
          <cell r="AB158">
            <v>39286.5405638831</v>
          </cell>
          <cell r="AC158">
            <v>64073.548387096773</v>
          </cell>
          <cell r="AD158">
            <v>576108.08425999514</v>
          </cell>
          <cell r="AE158">
            <v>442002.023387836</v>
          </cell>
          <cell r="AF158">
            <v>395764.16293341061</v>
          </cell>
          <cell r="AG158">
            <v>46237.860454425412</v>
          </cell>
          <cell r="AH158">
            <v>132270.66316113641</v>
          </cell>
          <cell r="AI158">
            <v>170941.45069032261</v>
          </cell>
          <cell r="AJ158">
            <v>149261.42196129033</v>
          </cell>
          <cell r="AK158">
            <v>71842.093790322586</v>
          </cell>
          <cell r="AL158">
            <v>77419.328170967739</v>
          </cell>
          <cell r="AM158">
            <v>21680.028729032289</v>
          </cell>
          <cell r="AN158">
            <v>42387.823951612889</v>
          </cell>
          <cell r="AO158">
            <v>41978.69518387095</v>
          </cell>
          <cell r="AP158">
            <v>27151.83898387097</v>
          </cell>
          <cell r="AQ158">
            <v>5424.4452354838741</v>
          </cell>
          <cell r="AR158">
            <v>9402.4109645161061</v>
          </cell>
          <cell r="AS158">
            <v>409.12876774193558</v>
          </cell>
          <cell r="AT158">
            <v>13.611393548387095</v>
          </cell>
          <cell r="AU158">
            <v>6860753.5614599986</v>
          </cell>
          <cell r="AV158">
            <v>504044.90451846312</v>
          </cell>
        </row>
        <row r="159">
          <cell r="A159">
            <v>42429</v>
          </cell>
          <cell r="B159">
            <v>1156777.4624274655</v>
          </cell>
          <cell r="C159">
            <v>889491.77277229307</v>
          </cell>
          <cell r="D159">
            <v>404598.23035974661</v>
          </cell>
          <cell r="E159">
            <v>404598.23035974661</v>
          </cell>
          <cell r="F159">
            <v>0</v>
          </cell>
          <cell r="G159">
            <v>484893.54241254646</v>
          </cell>
          <cell r="H159">
            <v>455758.78379185678</v>
          </cell>
          <cell r="I159">
            <v>455743.77135803044</v>
          </cell>
          <cell r="J159">
            <v>15.012433826373394</v>
          </cell>
          <cell r="K159">
            <v>15.012433826373394</v>
          </cell>
          <cell r="L159">
            <v>0</v>
          </cell>
          <cell r="M159">
            <v>29134.758620689659</v>
          </cell>
          <cell r="N159">
            <v>267285.68965517241</v>
          </cell>
          <cell r="O159">
            <v>969254.50900818093</v>
          </cell>
          <cell r="P159">
            <v>1567354.8906893791</v>
          </cell>
          <cell r="Q159">
            <v>809151.90946730191</v>
          </cell>
          <cell r="R159">
            <v>804640.68309791724</v>
          </cell>
          <cell r="S159">
            <v>1295466.435451983</v>
          </cell>
          <cell r="T159">
            <v>813994.38561144017</v>
          </cell>
          <cell r="U159">
            <v>750736.04078385397</v>
          </cell>
          <cell r="V159">
            <v>96890.569965581904</v>
          </cell>
          <cell r="W159">
            <v>180206.49195471301</v>
          </cell>
          <cell r="X159">
            <v>54546.0019819749</v>
          </cell>
          <cell r="Y159">
            <v>39809.506111881201</v>
          </cell>
          <cell r="Z159">
            <v>164750.777987457</v>
          </cell>
          <cell r="AA159">
            <v>175040.53191651899</v>
          </cell>
          <cell r="AB159">
            <v>38552.890402903598</v>
          </cell>
          <cell r="AC159">
            <v>63258.34482758621</v>
          </cell>
          <cell r="AD159">
            <v>552732.85150499095</v>
          </cell>
          <cell r="AE159">
            <v>450109.72539442638</v>
          </cell>
          <cell r="AF159">
            <v>400042.45273817063</v>
          </cell>
          <cell r="AG159">
            <v>50067.272656255744</v>
          </cell>
          <cell r="AH159">
            <v>103587.26101095291</v>
          </cell>
          <cell r="AI159">
            <v>191823.64577586207</v>
          </cell>
          <cell r="AJ159">
            <v>167268.61570344827</v>
          </cell>
          <cell r="AK159">
            <v>78589.868948275849</v>
          </cell>
          <cell r="AL159">
            <v>88678.746755172426</v>
          </cell>
          <cell r="AM159">
            <v>24555.030072413792</v>
          </cell>
          <cell r="AN159">
            <v>52353.622751724113</v>
          </cell>
          <cell r="AO159">
            <v>51829.549420689633</v>
          </cell>
          <cell r="AP159">
            <v>34955.467620689647</v>
          </cell>
          <cell r="AQ159">
            <v>6842.833206896551</v>
          </cell>
          <cell r="AR159">
            <v>10031.248593103435</v>
          </cell>
          <cell r="AS159">
            <v>524.07333103448275</v>
          </cell>
          <cell r="AT159">
            <v>14.797227586206896</v>
          </cell>
          <cell r="AU159">
            <v>7105448.4499199977</v>
          </cell>
          <cell r="AV159">
            <v>480187.81954420154</v>
          </cell>
        </row>
        <row r="160">
          <cell r="A160">
            <v>42460</v>
          </cell>
          <cell r="B160">
            <v>1156419.9348763463</v>
          </cell>
          <cell r="C160">
            <v>906082.90261828178</v>
          </cell>
          <cell r="D160">
            <v>420795.40904034639</v>
          </cell>
          <cell r="E160">
            <v>420795.40904034639</v>
          </cell>
          <cell r="F160">
            <v>0</v>
          </cell>
          <cell r="G160">
            <v>485287.49357793538</v>
          </cell>
          <cell r="H160">
            <v>457006.39680374181</v>
          </cell>
          <cell r="I160">
            <v>456990.23409367469</v>
          </cell>
          <cell r="J160">
            <v>16.162710067124646</v>
          </cell>
          <cell r="K160">
            <v>16.162710067124646</v>
          </cell>
          <cell r="L160">
            <v>0</v>
          </cell>
          <cell r="M160">
            <v>28281.096774193549</v>
          </cell>
          <cell r="N160">
            <v>250337.03225806449</v>
          </cell>
          <cell r="O160">
            <v>964205.03506441566</v>
          </cell>
          <cell r="P160">
            <v>1572712.638190042</v>
          </cell>
          <cell r="Q160">
            <v>824055.36373248824</v>
          </cell>
          <cell r="R160">
            <v>826804.7756557992</v>
          </cell>
          <cell r="S160">
            <v>1309859.3396617409</v>
          </cell>
          <cell r="T160">
            <v>823112.23248205148</v>
          </cell>
          <cell r="U160">
            <v>760177.39377237402</v>
          </cell>
          <cell r="V160">
            <v>96657.032243231195</v>
          </cell>
          <cell r="W160">
            <v>181524.538014558</v>
          </cell>
          <cell r="X160">
            <v>54630.124641608301</v>
          </cell>
          <cell r="Y160">
            <v>40192.254099705096</v>
          </cell>
          <cell r="Z160">
            <v>168353.81580646901</v>
          </cell>
          <cell r="AA160">
            <v>180158.97785250499</v>
          </cell>
          <cell r="AB160">
            <v>38464.322847419397</v>
          </cell>
          <cell r="AC160">
            <v>62934.838709677417</v>
          </cell>
          <cell r="AD160">
            <v>589405.53095618379</v>
          </cell>
          <cell r="AE160">
            <v>457764.88375244773</v>
          </cell>
          <cell r="AF160">
            <v>406009.3666154528</v>
          </cell>
          <cell r="AG160">
            <v>51755.517136994931</v>
          </cell>
          <cell r="AH160">
            <v>131754.58353046241</v>
          </cell>
          <cell r="AI160">
            <v>205717.19119354835</v>
          </cell>
          <cell r="AJ160">
            <v>175731.86843870973</v>
          </cell>
          <cell r="AK160">
            <v>85463.07652903226</v>
          </cell>
          <cell r="AL160">
            <v>90268.791909677471</v>
          </cell>
          <cell r="AM160">
            <v>29985.32275483862</v>
          </cell>
          <cell r="AN160">
            <v>58553.312516129045</v>
          </cell>
          <cell r="AO160">
            <v>57661.089832258076</v>
          </cell>
          <cell r="AP160">
            <v>41101.636483870971</v>
          </cell>
          <cell r="AQ160">
            <v>6271.5667935483862</v>
          </cell>
          <cell r="AR160">
            <v>10287.886554838718</v>
          </cell>
          <cell r="AS160">
            <v>892.2226838709679</v>
          </cell>
          <cell r="AT160">
            <v>14.908558064516129</v>
          </cell>
          <cell r="AU160">
            <v>7309013.8589566648</v>
          </cell>
          <cell r="AV160">
            <v>490256.25599251309</v>
          </cell>
        </row>
        <row r="161">
          <cell r="A161">
            <v>42490</v>
          </cell>
          <cell r="B161">
            <v>1139541.1724259399</v>
          </cell>
          <cell r="C161">
            <v>913577.13909260673</v>
          </cell>
          <cell r="D161">
            <v>426055.6833833995</v>
          </cell>
          <cell r="E161">
            <v>426055.6833833995</v>
          </cell>
          <cell r="F161">
            <v>0</v>
          </cell>
          <cell r="G161">
            <v>487521.45570920716</v>
          </cell>
          <cell r="H161">
            <v>457784.02237587381</v>
          </cell>
          <cell r="I161">
            <v>457766.14394930413</v>
          </cell>
          <cell r="J161">
            <v>17.878426569701059</v>
          </cell>
          <cell r="K161">
            <v>17.878426569701059</v>
          </cell>
          <cell r="L161">
            <v>0</v>
          </cell>
          <cell r="M161">
            <v>29737.433333333331</v>
          </cell>
          <cell r="N161">
            <v>225964.0333333333</v>
          </cell>
          <cell r="O161">
            <v>955797.7138365251</v>
          </cell>
          <cell r="P161">
            <v>1562877.30114506</v>
          </cell>
          <cell r="Q161">
            <v>835816.28495133645</v>
          </cell>
          <cell r="R161">
            <v>836797.93206838868</v>
          </cell>
          <cell r="S161">
            <v>1325597.063549489</v>
          </cell>
          <cell r="T161">
            <v>832648.59157043637</v>
          </cell>
          <cell r="U161">
            <v>769040.758237103</v>
          </cell>
          <cell r="V161">
            <v>97104.703045409493</v>
          </cell>
          <cell r="W161">
            <v>182213.69397633901</v>
          </cell>
          <cell r="X161">
            <v>54740.9081750283</v>
          </cell>
          <cell r="Y161">
            <v>40640.074382233797</v>
          </cell>
          <cell r="Z161">
            <v>171792.408368784</v>
          </cell>
          <cell r="AA161">
            <v>184345.154402385</v>
          </cell>
          <cell r="AB161">
            <v>38157.6015334486</v>
          </cell>
          <cell r="AC161">
            <v>63607.833333333336</v>
          </cell>
          <cell r="AD161">
            <v>598540.44547895121</v>
          </cell>
          <cell r="AE161">
            <v>463688.56676451821</v>
          </cell>
          <cell r="AF161">
            <v>410742.24868498917</v>
          </cell>
          <cell r="AG161">
            <v>52946.318079529046</v>
          </cell>
          <cell r="AH161">
            <v>130928.08506906939</v>
          </cell>
          <cell r="AI161">
            <v>203191.95861333335</v>
          </cell>
          <cell r="AJ161">
            <v>170336.67697333338</v>
          </cell>
          <cell r="AK161">
            <v>85692.028036666641</v>
          </cell>
          <cell r="AL161">
            <v>84644.648936666737</v>
          </cell>
          <cell r="AM161">
            <v>32855.281639999972</v>
          </cell>
          <cell r="AN161">
            <v>64232.967046666658</v>
          </cell>
          <cell r="AO161">
            <v>63338.871866666661</v>
          </cell>
          <cell r="AP161">
            <v>46444.44923666666</v>
          </cell>
          <cell r="AQ161">
            <v>5196.8794566666656</v>
          </cell>
          <cell r="AR161">
            <v>11697.543173333335</v>
          </cell>
          <cell r="AS161">
            <v>894.09518000000014</v>
          </cell>
          <cell r="AT161">
            <v>14.420890000000002</v>
          </cell>
          <cell r="AU161">
            <v>7487399.511686665</v>
          </cell>
          <cell r="AV161">
            <v>519205.09148094634</v>
          </cell>
        </row>
        <row r="162">
          <cell r="A162">
            <v>42521</v>
          </cell>
          <cell r="B162">
            <v>1161553.7327463923</v>
          </cell>
          <cell r="C162">
            <v>916730.2488754245</v>
          </cell>
          <cell r="D162">
            <v>432477.80787866242</v>
          </cell>
          <cell r="E162">
            <v>432477.80787866242</v>
          </cell>
          <cell r="F162">
            <v>0</v>
          </cell>
          <cell r="G162">
            <v>484252.44099676207</v>
          </cell>
          <cell r="H162">
            <v>454656.11841611692</v>
          </cell>
          <cell r="I162">
            <v>454636.00601647905</v>
          </cell>
          <cell r="J162">
            <v>20.112399637845012</v>
          </cell>
          <cell r="K162">
            <v>20.112399637845012</v>
          </cell>
          <cell r="L162">
            <v>0</v>
          </cell>
          <cell r="M162">
            <v>29596.322580645159</v>
          </cell>
          <cell r="N162">
            <v>244823.4838709677</v>
          </cell>
          <cell r="O162">
            <v>984022.99114001531</v>
          </cell>
          <cell r="P162">
            <v>1590277.441894921</v>
          </cell>
          <cell r="Q162">
            <v>846914.25786248583</v>
          </cell>
          <cell r="R162">
            <v>847575.18815294583</v>
          </cell>
          <cell r="S162">
            <v>1335573.873115238</v>
          </cell>
          <cell r="T162">
            <v>844312.28188587562</v>
          </cell>
          <cell r="U162">
            <v>780928.18511168205</v>
          </cell>
          <cell r="V162">
            <v>99854.558393679603</v>
          </cell>
          <cell r="W162">
            <v>182541.21516118501</v>
          </cell>
          <cell r="X162">
            <v>54918.458532671699</v>
          </cell>
          <cell r="Y162">
            <v>41518.640342136001</v>
          </cell>
          <cell r="Z162">
            <v>175397.69413561901</v>
          </cell>
          <cell r="AA162">
            <v>188930.41471609799</v>
          </cell>
          <cell r="AB162">
            <v>37875.024032169204</v>
          </cell>
          <cell r="AC162">
            <v>63384.096774193546</v>
          </cell>
          <cell r="AD162">
            <v>606163.28537433769</v>
          </cell>
          <cell r="AE162">
            <v>469281.7858660823</v>
          </cell>
          <cell r="AF162">
            <v>415097.38027428341</v>
          </cell>
          <cell r="AG162">
            <v>54184.405591798917</v>
          </cell>
          <cell r="AH162">
            <v>134322.01742106266</v>
          </cell>
          <cell r="AI162">
            <v>200965.35090645158</v>
          </cell>
          <cell r="AJ162">
            <v>166284.06423225804</v>
          </cell>
          <cell r="AK162">
            <v>85907.077387096797</v>
          </cell>
          <cell r="AL162">
            <v>80376.986845161242</v>
          </cell>
          <cell r="AM162">
            <v>34681.286674193543</v>
          </cell>
          <cell r="AN162">
            <v>75735.592496774188</v>
          </cell>
          <cell r="AO162">
            <v>74828.012093548386</v>
          </cell>
          <cell r="AP162">
            <v>55629.923603225798</v>
          </cell>
          <cell r="AQ162">
            <v>4968.3664967741943</v>
          </cell>
          <cell r="AR162">
            <v>14229.721993548395</v>
          </cell>
          <cell r="AS162">
            <v>907.58040322580632</v>
          </cell>
          <cell r="AT162">
            <v>14.132358064516133</v>
          </cell>
          <cell r="AU162">
            <v>7705496.8846100001</v>
          </cell>
          <cell r="AV162">
            <v>545237.87533781421</v>
          </cell>
        </row>
        <row r="163">
          <cell r="A163">
            <v>42551</v>
          </cell>
          <cell r="B163">
            <v>1192856.3457457675</v>
          </cell>
          <cell r="C163">
            <v>943854.54574576742</v>
          </cell>
          <cell r="D163">
            <v>439284.57169814158</v>
          </cell>
          <cell r="E163">
            <v>439284.57169814158</v>
          </cell>
          <cell r="F163">
            <v>0</v>
          </cell>
          <cell r="G163">
            <v>504569.97404762584</v>
          </cell>
          <cell r="H163">
            <v>473137.74071429251</v>
          </cell>
          <cell r="I163">
            <v>473116.47420037753</v>
          </cell>
          <cell r="J163">
            <v>21.266513914942426</v>
          </cell>
          <cell r="K163">
            <v>21.266513914942426</v>
          </cell>
          <cell r="L163">
            <v>0</v>
          </cell>
          <cell r="M163">
            <v>31432.23333333333</v>
          </cell>
          <cell r="N163">
            <v>249001.8</v>
          </cell>
          <cell r="O163">
            <v>989435.38772831543</v>
          </cell>
          <cell r="P163">
            <v>1620402.7956097641</v>
          </cell>
          <cell r="Q163">
            <v>855826.76180953835</v>
          </cell>
          <cell r="R163">
            <v>857848.46659046959</v>
          </cell>
          <cell r="S163">
            <v>1361156.2800800691</v>
          </cell>
          <cell r="T163">
            <v>852110.70667191164</v>
          </cell>
          <cell r="U163">
            <v>788544.14000524499</v>
          </cell>
          <cell r="V163">
            <v>102523.338451403</v>
          </cell>
          <cell r="W163">
            <v>180501.91670772299</v>
          </cell>
          <cell r="X163">
            <v>55182.4805439255</v>
          </cell>
          <cell r="Y163">
            <v>42368.155697502603</v>
          </cell>
          <cell r="Z163">
            <v>178809.72658694501</v>
          </cell>
          <cell r="AA163">
            <v>192629.50966159999</v>
          </cell>
          <cell r="AB163">
            <v>37220.909464013799</v>
          </cell>
          <cell r="AC163">
            <v>63566.566666666666</v>
          </cell>
          <cell r="AD163">
            <v>630349.12733171065</v>
          </cell>
          <cell r="AE163">
            <v>470862.53334464732</v>
          </cell>
          <cell r="AF163">
            <v>418563.89489232801</v>
          </cell>
          <cell r="AG163">
            <v>52298.638452319297</v>
          </cell>
          <cell r="AH163">
            <v>158232.07999491791</v>
          </cell>
          <cell r="AI163">
            <v>216334.58238999994</v>
          </cell>
          <cell r="AJ163">
            <v>167042.59715333334</v>
          </cell>
          <cell r="AK163">
            <v>88246.635070000018</v>
          </cell>
          <cell r="AL163">
            <v>78795.962083333317</v>
          </cell>
          <cell r="AM163">
            <v>49291.985236666602</v>
          </cell>
          <cell r="AN163">
            <v>86505.482406666677</v>
          </cell>
          <cell r="AO163">
            <v>85516.790826666678</v>
          </cell>
          <cell r="AP163">
            <v>64613.847510000014</v>
          </cell>
          <cell r="AQ163">
            <v>5786.5727933333364</v>
          </cell>
          <cell r="AR163">
            <v>15116.370523333328</v>
          </cell>
          <cell r="AS163">
            <v>988.69158000000016</v>
          </cell>
          <cell r="AT163">
            <v>14.101933333333337</v>
          </cell>
          <cell r="AU163">
            <v>7956931.5504833339</v>
          </cell>
          <cell r="AV163">
            <v>564244.01976679312</v>
          </cell>
        </row>
        <row r="164">
          <cell r="A164">
            <v>42582</v>
          </cell>
          <cell r="B164">
            <v>1219986.9053964252</v>
          </cell>
          <cell r="C164">
            <v>976411.67958997353</v>
          </cell>
          <cell r="D164">
            <v>452908.72003210941</v>
          </cell>
          <cell r="E164">
            <v>452908.72003210941</v>
          </cell>
          <cell r="F164">
            <v>0</v>
          </cell>
          <cell r="G164">
            <v>523502.95955786417</v>
          </cell>
          <cell r="H164">
            <v>490787.47568689642</v>
          </cell>
          <cell r="I164">
            <v>490748.22444796696</v>
          </cell>
          <cell r="J164">
            <v>39.251238929433143</v>
          </cell>
          <cell r="K164">
            <v>39.251238929433143</v>
          </cell>
          <cell r="L164">
            <v>0</v>
          </cell>
          <cell r="M164">
            <v>32715.483870967739</v>
          </cell>
          <cell r="N164">
            <v>243575.22580645161</v>
          </cell>
          <cell r="O164">
            <v>1001606.431732702</v>
          </cell>
          <cell r="P164">
            <v>1649661.0038954781</v>
          </cell>
          <cell r="Q164">
            <v>878626.16136285767</v>
          </cell>
          <cell r="R164">
            <v>876719.6987709793</v>
          </cell>
          <cell r="S164">
            <v>1400168.5350919331</v>
          </cell>
          <cell r="T164">
            <v>861735.42726797622</v>
          </cell>
          <cell r="U164">
            <v>797919.04017120204</v>
          </cell>
          <cell r="V164">
            <v>101770.19612440201</v>
          </cell>
          <cell r="W164">
            <v>179971.147755057</v>
          </cell>
          <cell r="X164">
            <v>55490.5791208839</v>
          </cell>
          <cell r="Y164">
            <v>43210.909318375903</v>
          </cell>
          <cell r="Z164">
            <v>184092.78730413099</v>
          </cell>
          <cell r="AA164">
            <v>198647.9024208</v>
          </cell>
          <cell r="AB164">
            <v>35661.024252209201</v>
          </cell>
          <cell r="AC164">
            <v>63816.387096774197</v>
          </cell>
          <cell r="AD164">
            <v>665805.63048285572</v>
          </cell>
          <cell r="AE164">
            <v>477594.48002917552</v>
          </cell>
          <cell r="AF164">
            <v>423810.97873886989</v>
          </cell>
          <cell r="AG164">
            <v>53783.501290305612</v>
          </cell>
          <cell r="AH164">
            <v>188700.13854492284</v>
          </cell>
          <cell r="AI164">
            <v>229404.55286451612</v>
          </cell>
          <cell r="AJ164">
            <v>182008.47439354841</v>
          </cell>
          <cell r="AK164">
            <v>98817.759580645172</v>
          </cell>
          <cell r="AL164">
            <v>83190.714812903243</v>
          </cell>
          <cell r="AM164">
            <v>47396.07847096771</v>
          </cell>
          <cell r="AN164">
            <v>99708.658783870953</v>
          </cell>
          <cell r="AO164">
            <v>98604.128241935468</v>
          </cell>
          <cell r="AP164">
            <v>75814.029903225775</v>
          </cell>
          <cell r="AQ164">
            <v>6153.9648709677431</v>
          </cell>
          <cell r="AR164">
            <v>16636.133467741951</v>
          </cell>
          <cell r="AS164">
            <v>1104.5305419354836</v>
          </cell>
          <cell r="AT164">
            <v>14.910083870967739</v>
          </cell>
          <cell r="AU164">
            <v>8213209.4849100001</v>
          </cell>
          <cell r="AV164">
            <v>550849.31486551871</v>
          </cell>
        </row>
        <row r="165">
          <cell r="A165">
            <v>42613</v>
          </cell>
          <cell r="B165">
            <v>1234138.4205132131</v>
          </cell>
          <cell r="C165">
            <v>996949.09793256782</v>
          </cell>
          <cell r="D165">
            <v>461486.84039330907</v>
          </cell>
          <cell r="E165">
            <v>461486.84039330907</v>
          </cell>
          <cell r="F165">
            <v>0</v>
          </cell>
          <cell r="G165">
            <v>535462.2575392588</v>
          </cell>
          <cell r="H165">
            <v>502684.9672166782</v>
          </cell>
          <cell r="I165">
            <v>502591.76034161763</v>
          </cell>
          <cell r="J165">
            <v>93.20687506052758</v>
          </cell>
          <cell r="K165">
            <v>93.20687506052758</v>
          </cell>
          <cell r="L165">
            <v>0</v>
          </cell>
          <cell r="M165">
            <v>32777.290322580637</v>
          </cell>
          <cell r="N165">
            <v>237189.32258064521</v>
          </cell>
          <cell r="O165">
            <v>1020810.527091002</v>
          </cell>
          <cell r="P165">
            <v>1665868.661568478</v>
          </cell>
          <cell r="Q165">
            <v>893745.84242513054</v>
          </cell>
          <cell r="R165">
            <v>894253.60649000236</v>
          </cell>
          <cell r="S165">
            <v>1427525.592519352</v>
          </cell>
          <cell r="T165">
            <v>867993.64215735311</v>
          </cell>
          <cell r="U165">
            <v>804246.38409283699</v>
          </cell>
          <cell r="V165">
            <v>102118.128347338</v>
          </cell>
          <cell r="W165">
            <v>178762.36031997</v>
          </cell>
          <cell r="X165">
            <v>55760.710540751897</v>
          </cell>
          <cell r="Y165">
            <v>44193.977000867701</v>
          </cell>
          <cell r="Z165">
            <v>189332.405746481</v>
          </cell>
          <cell r="AA165">
            <v>200636.51236936601</v>
          </cell>
          <cell r="AB165">
            <v>34264.6125205016</v>
          </cell>
          <cell r="AC165">
            <v>63747.258064516129</v>
          </cell>
          <cell r="AD165">
            <v>674861.71445791062</v>
          </cell>
          <cell r="AE165">
            <v>488160.84479684872</v>
          </cell>
          <cell r="AF165">
            <v>432766.76609669329</v>
          </cell>
          <cell r="AG165">
            <v>55394.078700155456</v>
          </cell>
          <cell r="AH165">
            <v>189478.30459671316</v>
          </cell>
          <cell r="AI165">
            <v>232875.09566129025</v>
          </cell>
          <cell r="AJ165">
            <v>186220.55479032252</v>
          </cell>
          <cell r="AK165">
            <v>103433.46884516129</v>
          </cell>
          <cell r="AL165">
            <v>82787.085945161234</v>
          </cell>
          <cell r="AM165">
            <v>46654.540870967729</v>
          </cell>
          <cell r="AN165">
            <v>108126.11301935482</v>
          </cell>
          <cell r="AO165">
            <v>107057.11586774192</v>
          </cell>
          <cell r="AP165">
            <v>82607.223841935454</v>
          </cell>
          <cell r="AQ165">
            <v>6332.2321000000002</v>
          </cell>
          <cell r="AR165">
            <v>18117.65992580646</v>
          </cell>
          <cell r="AS165">
            <v>1068.9971516129033</v>
          </cell>
          <cell r="AT165">
            <v>14.841706451612898</v>
          </cell>
          <cell r="AU165">
            <v>8417736.5045233313</v>
          </cell>
          <cell r="AV165">
            <v>567167.69948030787</v>
          </cell>
        </row>
        <row r="166">
          <cell r="A166">
            <v>42643</v>
          </cell>
          <cell r="B166">
            <v>1259855.5014774597</v>
          </cell>
          <cell r="C166">
            <v>1020334.8681441264</v>
          </cell>
          <cell r="D166">
            <v>474317.49281908869</v>
          </cell>
          <cell r="E166">
            <v>474317.49281908869</v>
          </cell>
          <cell r="F166">
            <v>0</v>
          </cell>
          <cell r="G166">
            <v>546017.37532503775</v>
          </cell>
          <cell r="H166">
            <v>511855.00865837111</v>
          </cell>
          <cell r="I166">
            <v>511714.32153349399</v>
          </cell>
          <cell r="J166">
            <v>140.68712487709186</v>
          </cell>
          <cell r="K166">
            <v>140.68712487709186</v>
          </cell>
          <cell r="L166">
            <v>0</v>
          </cell>
          <cell r="M166">
            <v>34162.366666666669</v>
          </cell>
          <cell r="N166">
            <v>239520.6333333333</v>
          </cell>
          <cell r="O166">
            <v>1042546.686056321</v>
          </cell>
          <cell r="P166">
            <v>1697852.038790128</v>
          </cell>
          <cell r="Q166">
            <v>916204.53835889522</v>
          </cell>
          <cell r="R166">
            <v>915978.2328323957</v>
          </cell>
          <cell r="S166">
            <v>1461087.8484842279</v>
          </cell>
          <cell r="T166">
            <v>863439.48521003162</v>
          </cell>
          <cell r="U166">
            <v>814862.91854336497</v>
          </cell>
          <cell r="V166">
            <v>102095.95642621801</v>
          </cell>
          <cell r="W166">
            <v>176537.40869041401</v>
          </cell>
          <cell r="X166">
            <v>56263.445228242403</v>
          </cell>
          <cell r="Y166">
            <v>45422.148595146398</v>
          </cell>
          <cell r="Z166">
            <v>195107.624914424</v>
          </cell>
          <cell r="AA166">
            <v>204270.14352870401</v>
          </cell>
          <cell r="AB166">
            <v>35139.493033564802</v>
          </cell>
          <cell r="AC166">
            <v>48576.566666666666</v>
          </cell>
          <cell r="AD166">
            <v>689127.62112385116</v>
          </cell>
          <cell r="AE166">
            <v>497591.80826309894</v>
          </cell>
          <cell r="AF166">
            <v>441660.74001330708</v>
          </cell>
          <cell r="AG166">
            <v>55931.068249791846</v>
          </cell>
          <cell r="AH166">
            <v>193635.92373385301</v>
          </cell>
          <cell r="AI166">
            <v>238817.33365999997</v>
          </cell>
          <cell r="AJ166">
            <v>195333.08829000001</v>
          </cell>
          <cell r="AK166">
            <v>110467.25811333332</v>
          </cell>
          <cell r="AL166">
            <v>84865.830176666699</v>
          </cell>
          <cell r="AM166">
            <v>43484.245369999961</v>
          </cell>
          <cell r="AN166">
            <v>119833.48727333333</v>
          </cell>
          <cell r="AO166">
            <v>118465.85090666666</v>
          </cell>
          <cell r="AP166">
            <v>90838.969633333341</v>
          </cell>
          <cell r="AQ166">
            <v>6537.7071666666652</v>
          </cell>
          <cell r="AR166">
            <v>21089.174106666651</v>
          </cell>
          <cell r="AS166">
            <v>1367.6363666666664</v>
          </cell>
          <cell r="AT166">
            <v>15.087713333333339</v>
          </cell>
          <cell r="AU166">
            <v>8581656.7466999982</v>
          </cell>
          <cell r="AV166">
            <v>568784.4511030385</v>
          </cell>
        </row>
        <row r="167">
          <cell r="A167">
            <v>42674</v>
          </cell>
          <cell r="B167">
            <v>1291982.0460533167</v>
          </cell>
          <cell r="C167">
            <v>1043223.8202468652</v>
          </cell>
          <cell r="D167">
            <v>489587.83028217137</v>
          </cell>
          <cell r="E167">
            <v>489587.82928217138</v>
          </cell>
          <cell r="F167">
            <v>1.0000000000012221E-3</v>
          </cell>
          <cell r="G167">
            <v>553635.98996469378</v>
          </cell>
          <cell r="H167">
            <v>516334.89319050021</v>
          </cell>
          <cell r="I167">
            <v>516161.10326790856</v>
          </cell>
          <cell r="J167">
            <v>173.7899225916446</v>
          </cell>
          <cell r="K167">
            <v>173.7899225916446</v>
          </cell>
          <cell r="L167">
            <v>0</v>
          </cell>
          <cell r="M167">
            <v>37301.096774193553</v>
          </cell>
          <cell r="N167">
            <v>248758.22580645161</v>
          </cell>
          <cell r="O167">
            <v>1075791.2671529001</v>
          </cell>
          <cell r="P167">
            <v>1740474.123624471</v>
          </cell>
          <cell r="Q167">
            <v>943488.51843876881</v>
          </cell>
          <cell r="R167">
            <v>941289.19164213422</v>
          </cell>
          <cell r="S167">
            <v>1496379.015985348</v>
          </cell>
          <cell r="T167">
            <v>877321.63336457859</v>
          </cell>
          <cell r="U167">
            <v>827142.53659038502</v>
          </cell>
          <cell r="V167">
            <v>105747.355235554</v>
          </cell>
          <cell r="W167">
            <v>174300.675685002</v>
          </cell>
          <cell r="X167">
            <v>56782.485174642097</v>
          </cell>
          <cell r="Y167">
            <v>46701.012627617398</v>
          </cell>
          <cell r="Z167">
            <v>201243.21001282701</v>
          </cell>
          <cell r="AA167">
            <v>207322.54807828899</v>
          </cell>
          <cell r="AB167">
            <v>34930.312486270501</v>
          </cell>
          <cell r="AC167">
            <v>50179.096774193546</v>
          </cell>
          <cell r="AD167">
            <v>705947.09242762555</v>
          </cell>
          <cell r="AE167">
            <v>509878.5721185875</v>
          </cell>
          <cell r="AF167">
            <v>451701.36235996289</v>
          </cell>
          <cell r="AG167">
            <v>58177.209758624609</v>
          </cell>
          <cell r="AH167">
            <v>197068.06364449437</v>
          </cell>
          <cell r="AI167">
            <v>293269.943267742</v>
          </cell>
          <cell r="AJ167">
            <v>221168.52916451613</v>
          </cell>
          <cell r="AK167">
            <v>135680.80743870966</v>
          </cell>
          <cell r="AL167">
            <v>85487.721725806477</v>
          </cell>
          <cell r="AM167">
            <v>72101.414103225863</v>
          </cell>
          <cell r="AN167">
            <v>129506.7662064516</v>
          </cell>
          <cell r="AO167">
            <v>128103.50625483871</v>
          </cell>
          <cell r="AP167">
            <v>97394.948877419345</v>
          </cell>
          <cell r="AQ167">
            <v>6676.9897451612896</v>
          </cell>
          <cell r="AR167">
            <v>24031.567632258073</v>
          </cell>
          <cell r="AS167">
            <v>1403.259951612903</v>
          </cell>
          <cell r="AT167">
            <v>15.183538709677418</v>
          </cell>
          <cell r="AU167">
            <v>8713067.1665766649</v>
          </cell>
          <cell r="AV167">
            <v>573849.57045772753</v>
          </cell>
        </row>
        <row r="168">
          <cell r="A168">
            <v>42704</v>
          </cell>
          <cell r="B168">
            <v>1342550.3936053244</v>
          </cell>
          <cell r="C168">
            <v>1062314.2936053243</v>
          </cell>
          <cell r="D168">
            <v>507438.83489697642</v>
          </cell>
          <cell r="E168">
            <v>507431.13489697641</v>
          </cell>
          <cell r="F168">
            <v>7.7000000000000011</v>
          </cell>
          <cell r="G168">
            <v>554875.45870834787</v>
          </cell>
          <cell r="H168">
            <v>518511.15870834782</v>
          </cell>
          <cell r="I168">
            <v>518325.88011777971</v>
          </cell>
          <cell r="J168">
            <v>185.27859056805733</v>
          </cell>
          <cell r="K168">
            <v>185.27859056805733</v>
          </cell>
          <cell r="L168">
            <v>0</v>
          </cell>
          <cell r="M168">
            <v>36364.300000000003</v>
          </cell>
          <cell r="N168">
            <v>280236.09999999998</v>
          </cell>
          <cell r="O168">
            <v>1120380.5452595181</v>
          </cell>
          <cell r="P168">
            <v>1808068.336926233</v>
          </cell>
          <cell r="Q168">
            <v>974992.18128616828</v>
          </cell>
          <cell r="R168">
            <v>974303.36448315158</v>
          </cell>
          <cell r="S168">
            <v>1528254.683755893</v>
          </cell>
          <cell r="T168">
            <v>886969.09493581136</v>
          </cell>
          <cell r="U168">
            <v>839807.56160247803</v>
          </cell>
          <cell r="V168">
            <v>104342.370158448</v>
          </cell>
          <cell r="W168">
            <v>177182.51839832301</v>
          </cell>
          <cell r="X168">
            <v>57567.659950669098</v>
          </cell>
          <cell r="Y168">
            <v>48745.239764839003</v>
          </cell>
          <cell r="Z168">
            <v>208897.71664591</v>
          </cell>
          <cell r="AA168">
            <v>209560.88284176</v>
          </cell>
          <cell r="AB168">
            <v>35045.141908947196</v>
          </cell>
          <cell r="AC168">
            <v>47161.533333333333</v>
          </cell>
          <cell r="AD168">
            <v>728945.98368717346</v>
          </cell>
          <cell r="AE168">
            <v>528450.83758485387</v>
          </cell>
          <cell r="AF168">
            <v>466872.22958617518</v>
          </cell>
          <cell r="AG168">
            <v>61578.607998678701</v>
          </cell>
          <cell r="AH168">
            <v>200744.09507720717</v>
          </cell>
          <cell r="AI168">
            <v>393072.62747666676</v>
          </cell>
          <cell r="AJ168">
            <v>291332.45125666662</v>
          </cell>
          <cell r="AK168">
            <v>207260.60368666673</v>
          </cell>
          <cell r="AL168">
            <v>84071.847569999896</v>
          </cell>
          <cell r="AM168">
            <v>101740.17622000014</v>
          </cell>
          <cell r="AN168">
            <v>137600.27931666668</v>
          </cell>
          <cell r="AO168">
            <v>136254.60294333336</v>
          </cell>
          <cell r="AP168">
            <v>104831.62251333332</v>
          </cell>
          <cell r="AQ168">
            <v>6979.3577400000031</v>
          </cell>
          <cell r="AR168">
            <v>24443.622690000037</v>
          </cell>
          <cell r="AS168">
            <v>1345.6763733333335</v>
          </cell>
          <cell r="AT168">
            <v>15.343293333333333</v>
          </cell>
          <cell r="AU168">
            <v>8864016.260379998</v>
          </cell>
          <cell r="AV168">
            <v>577712.75487009727</v>
          </cell>
        </row>
        <row r="169">
          <cell r="A169">
            <v>42735</v>
          </cell>
          <cell r="B169">
            <v>1382371.5492353502</v>
          </cell>
          <cell r="C169">
            <v>1077919.2911708341</v>
          </cell>
          <cell r="D169">
            <v>527970.6276566484</v>
          </cell>
          <cell r="E169">
            <v>527970.6276566484</v>
          </cell>
          <cell r="F169">
            <v>0</v>
          </cell>
          <cell r="G169">
            <v>549948.66351418581</v>
          </cell>
          <cell r="H169">
            <v>510648.76028837939</v>
          </cell>
          <cell r="I169">
            <v>510443.65685879276</v>
          </cell>
          <cell r="J169">
            <v>205.10342958665998</v>
          </cell>
          <cell r="K169">
            <v>205.10342958665998</v>
          </cell>
          <cell r="L169">
            <v>0</v>
          </cell>
          <cell r="M169">
            <v>39299.903225806447</v>
          </cell>
          <cell r="N169">
            <v>304452.25806451612</v>
          </cell>
          <cell r="O169">
            <v>1176760.367138877</v>
          </cell>
          <cell r="P169">
            <v>1862736.6940470501</v>
          </cell>
          <cell r="Q169">
            <v>1016039.694611603</v>
          </cell>
          <cell r="R169">
            <v>1009180.3927318826</v>
          </cell>
          <cell r="S169">
            <v>1560647.9279522621</v>
          </cell>
          <cell r="T169">
            <v>914670.86166986614</v>
          </cell>
          <cell r="U169">
            <v>869102.60360535001</v>
          </cell>
          <cell r="V169">
            <v>106635.703249382</v>
          </cell>
          <cell r="W169">
            <v>182325.644843224</v>
          </cell>
          <cell r="X169">
            <v>58913.992023420898</v>
          </cell>
          <cell r="Y169">
            <v>51225.306325268801</v>
          </cell>
          <cell r="Z169">
            <v>216042.60897716999</v>
          </cell>
          <cell r="AA169">
            <v>215652.85524901899</v>
          </cell>
          <cell r="AB169">
            <v>36376.305888279603</v>
          </cell>
          <cell r="AC169">
            <v>45568.258064516129</v>
          </cell>
          <cell r="AD169">
            <v>752894.99534218572</v>
          </cell>
          <cell r="AE169">
            <v>542321.2894413037</v>
          </cell>
          <cell r="AF169">
            <v>481209.76507523417</v>
          </cell>
          <cell r="AG169">
            <v>61111.524366069483</v>
          </cell>
          <cell r="AH169">
            <v>212436.88640271232</v>
          </cell>
          <cell r="AI169">
            <v>390871.15064193547</v>
          </cell>
          <cell r="AJ169">
            <v>340456.15639677423</v>
          </cell>
          <cell r="AK169">
            <v>252192.30646129031</v>
          </cell>
          <cell r="AL169">
            <v>88263.849935483915</v>
          </cell>
          <cell r="AM169">
            <v>50414.994245161244</v>
          </cell>
          <cell r="AN169">
            <v>146139.87693548383</v>
          </cell>
          <cell r="AO169">
            <v>144793.86753225801</v>
          </cell>
          <cell r="AP169">
            <v>110766.50110000001</v>
          </cell>
          <cell r="AQ169">
            <v>7142.5662903225802</v>
          </cell>
          <cell r="AR169">
            <v>26884.800141935419</v>
          </cell>
          <cell r="AS169">
            <v>1346.0094032258066</v>
          </cell>
          <cell r="AT169">
            <v>15.842938709677412</v>
          </cell>
          <cell r="AU169">
            <v>9052356.2674066648</v>
          </cell>
          <cell r="AV169">
            <v>571381.13283725409</v>
          </cell>
        </row>
        <row r="170">
          <cell r="A170">
            <v>42766</v>
          </cell>
          <cell r="B170">
            <v>1424480.0752206948</v>
          </cell>
          <cell r="C170">
            <v>1097576.7526400494</v>
          </cell>
          <cell r="D170">
            <v>546887.00734240492</v>
          </cell>
          <cell r="E170">
            <v>546847.70134240494</v>
          </cell>
          <cell r="F170">
            <v>39.305999999999997</v>
          </cell>
          <cell r="G170">
            <v>550689.74529764452</v>
          </cell>
          <cell r="H170">
            <v>514489.39045893488</v>
          </cell>
          <cell r="I170">
            <v>514278.280525979</v>
          </cell>
          <cell r="J170">
            <v>211.10993295583097</v>
          </cell>
          <cell r="K170">
            <v>211.10993295583097</v>
          </cell>
          <cell r="L170">
            <v>0</v>
          </cell>
          <cell r="M170">
            <v>36200.354838709667</v>
          </cell>
          <cell r="N170">
            <v>326903.32258064521</v>
          </cell>
          <cell r="O170">
            <v>1223416.202123577</v>
          </cell>
          <cell r="P170">
            <v>1927916.0283541691</v>
          </cell>
          <cell r="Q170">
            <v>1045113.037798175</v>
          </cell>
          <cell r="R170">
            <v>1043021.0841570213</v>
          </cell>
          <cell r="S170">
            <v>1598286.9940877</v>
          </cell>
          <cell r="T170">
            <v>937183.8728868477</v>
          </cell>
          <cell r="U170">
            <v>896068.38901587995</v>
          </cell>
          <cell r="V170">
            <v>107409.767413781</v>
          </cell>
          <cell r="W170">
            <v>191682.77424206599</v>
          </cell>
          <cell r="X170">
            <v>60994.043619591997</v>
          </cell>
          <cell r="Y170">
            <v>53971.8233006378</v>
          </cell>
          <cell r="Z170">
            <v>225289.31253339199</v>
          </cell>
          <cell r="AA170">
            <v>220419.98148603601</v>
          </cell>
          <cell r="AB170">
            <v>37679.161151494503</v>
          </cell>
          <cell r="AC170">
            <v>41115.483870967742</v>
          </cell>
          <cell r="AD170">
            <v>777971.55419504049</v>
          </cell>
          <cell r="AE170">
            <v>566289.18985886092</v>
          </cell>
          <cell r="AF170">
            <v>496173.38281461637</v>
          </cell>
          <cell r="AG170">
            <v>70115.807044244531</v>
          </cell>
          <cell r="AH170">
            <v>210372.71236614886</v>
          </cell>
          <cell r="AI170">
            <v>401122.03789032251</v>
          </cell>
          <cell r="AJ170">
            <v>359616.16800645151</v>
          </cell>
          <cell r="AK170">
            <v>265649.4643161291</v>
          </cell>
          <cell r="AL170">
            <v>93966.703690322407</v>
          </cell>
          <cell r="AM170">
            <v>41505.869883870997</v>
          </cell>
          <cell r="AN170">
            <v>147188.40929677413</v>
          </cell>
          <cell r="AO170">
            <v>146557.23386451608</v>
          </cell>
          <cell r="AP170">
            <v>111109.41238064514</v>
          </cell>
          <cell r="AQ170">
            <v>7829.4516774193544</v>
          </cell>
          <cell r="AR170">
            <v>27618.369806451585</v>
          </cell>
          <cell r="AS170">
            <v>631.17543225806446</v>
          </cell>
          <cell r="AT170">
            <v>15.892941935483869</v>
          </cell>
          <cell r="AU170">
            <v>9262899.3169466648</v>
          </cell>
          <cell r="AV170">
            <v>582831.0047660569</v>
          </cell>
        </row>
        <row r="171">
          <cell r="A171">
            <v>42794</v>
          </cell>
          <cell r="B171">
            <v>1483700.3530232252</v>
          </cell>
          <cell r="C171">
            <v>1120129.2458803679</v>
          </cell>
          <cell r="D171">
            <v>555801.71300412843</v>
          </cell>
          <cell r="E171">
            <v>555262.97300412843</v>
          </cell>
          <cell r="F171">
            <v>538.74</v>
          </cell>
          <cell r="G171">
            <v>564327.53287623951</v>
          </cell>
          <cell r="H171">
            <v>525970.85430481099</v>
          </cell>
          <cell r="I171">
            <v>525773.55779857037</v>
          </cell>
          <cell r="J171">
            <v>197.29650624054304</v>
          </cell>
          <cell r="K171">
            <v>197.29650624054304</v>
          </cell>
          <cell r="L171">
            <v>0</v>
          </cell>
          <cell r="M171">
            <v>38356.678571428572</v>
          </cell>
          <cell r="N171">
            <v>363571.10714285722</v>
          </cell>
          <cell r="O171">
            <v>1222809.152390511</v>
          </cell>
          <cell r="P171">
            <v>2004522.805528332</v>
          </cell>
          <cell r="Q171">
            <v>1062097.0376940051</v>
          </cell>
          <cell r="R171">
            <v>1064822.1974576889</v>
          </cell>
          <cell r="S171">
            <v>1630939.287072635</v>
          </cell>
          <cell r="T171">
            <v>967646.21019072086</v>
          </cell>
          <cell r="U171">
            <v>927512.06733357802</v>
          </cell>
          <cell r="V171">
            <v>109709.627263684</v>
          </cell>
          <cell r="W171">
            <v>200461.54538443801</v>
          </cell>
          <cell r="X171">
            <v>63009.687601764497</v>
          </cell>
          <cell r="Y171">
            <v>56704.876934630003</v>
          </cell>
          <cell r="Z171">
            <v>234048.04456857001</v>
          </cell>
          <cell r="AA171">
            <v>223807.67257805899</v>
          </cell>
          <cell r="AB171">
            <v>38161.573899729701</v>
          </cell>
          <cell r="AC171">
            <v>40134.142857142855</v>
          </cell>
          <cell r="AD171">
            <v>807725.33214511618</v>
          </cell>
          <cell r="AE171">
            <v>589860.80786553433</v>
          </cell>
          <cell r="AF171">
            <v>509559.22445356031</v>
          </cell>
          <cell r="AG171">
            <v>80301.583411974018</v>
          </cell>
          <cell r="AH171">
            <v>222891.45733652895</v>
          </cell>
          <cell r="AI171">
            <v>492307.39820714277</v>
          </cell>
          <cell r="AJ171">
            <v>355964.46867142851</v>
          </cell>
          <cell r="AK171">
            <v>265933.41064285714</v>
          </cell>
          <cell r="AL171">
            <v>90031.058028571366</v>
          </cell>
          <cell r="AM171">
            <v>136342.92953571427</v>
          </cell>
          <cell r="AN171">
            <v>150641.64161785718</v>
          </cell>
          <cell r="AO171">
            <v>150000.81907857145</v>
          </cell>
          <cell r="AP171">
            <v>114428.90236785712</v>
          </cell>
          <cell r="AQ171">
            <v>10421.227899999998</v>
          </cell>
          <cell r="AR171">
            <v>25150.688810714331</v>
          </cell>
          <cell r="AS171">
            <v>640.82253928571424</v>
          </cell>
          <cell r="AT171">
            <v>15.576567857142852</v>
          </cell>
          <cell r="AU171">
            <v>9452147.1878466662</v>
          </cell>
          <cell r="AV171">
            <v>606818.3488516215</v>
          </cell>
        </row>
        <row r="172">
          <cell r="A172">
            <v>42825</v>
          </cell>
          <cell r="B172">
            <v>1496089.0293444144</v>
          </cell>
          <cell r="C172">
            <v>1138922.1583766725</v>
          </cell>
          <cell r="D172">
            <v>566458.21587019274</v>
          </cell>
          <cell r="E172">
            <v>565648.45587019273</v>
          </cell>
          <cell r="F172">
            <v>809.76</v>
          </cell>
          <cell r="G172">
            <v>572463.9425064798</v>
          </cell>
          <cell r="H172">
            <v>534667.10379680234</v>
          </cell>
          <cell r="I172">
            <v>534117.52140389162</v>
          </cell>
          <cell r="J172">
            <v>549.58239291076563</v>
          </cell>
          <cell r="K172">
            <v>549.58239291076563</v>
          </cell>
          <cell r="L172">
            <v>0</v>
          </cell>
          <cell r="M172">
            <v>37796.838709677417</v>
          </cell>
          <cell r="N172">
            <v>357166.87096774188</v>
          </cell>
          <cell r="O172">
            <v>1273494.6276043709</v>
          </cell>
          <cell r="P172">
            <v>2034224.9876140291</v>
          </cell>
          <cell r="Q172">
            <v>1080012.331074381</v>
          </cell>
          <cell r="R172">
            <v>1086463.3730973089</v>
          </cell>
          <cell r="S172">
            <v>1656393.595916105</v>
          </cell>
          <cell r="T172">
            <v>979439.8108893059</v>
          </cell>
          <cell r="U172">
            <v>943554.93992156396</v>
          </cell>
          <cell r="V172">
            <v>108189.559608731</v>
          </cell>
          <cell r="W172">
            <v>200261.38551596901</v>
          </cell>
          <cell r="X172">
            <v>64923.102347400301</v>
          </cell>
          <cell r="Y172">
            <v>58878.049579387203</v>
          </cell>
          <cell r="Z172">
            <v>243201.58879901099</v>
          </cell>
          <cell r="AA172">
            <v>228501.165880802</v>
          </cell>
          <cell r="AB172">
            <v>38982.136016685799</v>
          </cell>
          <cell r="AC172">
            <v>35884.870967741932</v>
          </cell>
          <cell r="AD172">
            <v>797250.22661792743</v>
          </cell>
          <cell r="AE172">
            <v>594281.79533525778</v>
          </cell>
          <cell r="AF172">
            <v>520814.9172271163</v>
          </cell>
          <cell r="AG172">
            <v>73466.878108141434</v>
          </cell>
          <cell r="AH172">
            <v>198933.7041505271</v>
          </cell>
          <cell r="AI172">
            <v>532772.04592258052</v>
          </cell>
          <cell r="AJ172">
            <v>362094.53636129032</v>
          </cell>
          <cell r="AK172">
            <v>273478.78217741929</v>
          </cell>
          <cell r="AL172">
            <v>88615.754183871031</v>
          </cell>
          <cell r="AM172">
            <v>170677.50956129021</v>
          </cell>
          <cell r="AN172">
            <v>156962.01614516127</v>
          </cell>
          <cell r="AO172">
            <v>156073.80102903224</v>
          </cell>
          <cell r="AP172">
            <v>119971.18874516134</v>
          </cell>
          <cell r="AQ172">
            <v>10049.20158064516</v>
          </cell>
          <cell r="AR172">
            <v>26053.410703225738</v>
          </cell>
          <cell r="AS172">
            <v>888.21511612903225</v>
          </cell>
          <cell r="AT172">
            <v>15.526470967741933</v>
          </cell>
          <cell r="AU172">
            <v>9632837.908226667</v>
          </cell>
          <cell r="AV172">
            <v>620413.86791886063</v>
          </cell>
        </row>
        <row r="173">
          <cell r="A173">
            <v>42855</v>
          </cell>
          <cell r="B173">
            <v>1495823.2639554052</v>
          </cell>
          <cell r="C173">
            <v>1152932.0639554053</v>
          </cell>
          <cell r="D173">
            <v>576361.167272622</v>
          </cell>
          <cell r="E173">
            <v>574909.68227262201</v>
          </cell>
          <cell r="F173">
            <v>1451.4850000000001</v>
          </cell>
          <cell r="G173">
            <v>576570.89668278338</v>
          </cell>
          <cell r="H173">
            <v>537002.2966827834</v>
          </cell>
          <cell r="I173">
            <v>536032.25083093042</v>
          </cell>
          <cell r="J173">
            <v>970.04585185307303</v>
          </cell>
          <cell r="K173">
            <v>970.04585185307303</v>
          </cell>
          <cell r="L173">
            <v>0</v>
          </cell>
          <cell r="M173">
            <v>39568.6</v>
          </cell>
          <cell r="N173">
            <v>342891.2</v>
          </cell>
          <cell r="O173">
            <v>1292132.7231647</v>
          </cell>
          <cell r="P173">
            <v>2048928.0162934731</v>
          </cell>
          <cell r="Q173">
            <v>1102862.8038594569</v>
          </cell>
          <cell r="R173">
            <v>1105468.7104601294</v>
          </cell>
          <cell r="S173">
            <v>1681453.2099014779</v>
          </cell>
          <cell r="T173">
            <v>1002510.0028295377</v>
          </cell>
          <cell r="U173">
            <v>967116.63616287103</v>
          </cell>
          <cell r="V173">
            <v>106144.73546265899</v>
          </cell>
          <cell r="W173">
            <v>205438.56519771501</v>
          </cell>
          <cell r="X173">
            <v>67250.855708466697</v>
          </cell>
          <cell r="Y173">
            <v>61627.334817108203</v>
          </cell>
          <cell r="Z173">
            <v>253650.67577718801</v>
          </cell>
          <cell r="AA173">
            <v>232832.32649981501</v>
          </cell>
          <cell r="AB173">
            <v>39279.549353774702</v>
          </cell>
          <cell r="AC173">
            <v>35393.366666666669</v>
          </cell>
          <cell r="AD173">
            <v>807304.76384908101</v>
          </cell>
          <cell r="AE173">
            <v>602182.95341156679</v>
          </cell>
          <cell r="AF173">
            <v>530559.02818750741</v>
          </cell>
          <cell r="AG173">
            <v>71623.925224059334</v>
          </cell>
          <cell r="AH173">
            <v>202954.58254733475</v>
          </cell>
          <cell r="AI173">
            <v>473472.58918333327</v>
          </cell>
          <cell r="AJ173">
            <v>368242.26405666687</v>
          </cell>
          <cell r="AK173">
            <v>281034.77426999994</v>
          </cell>
          <cell r="AL173">
            <v>87207.489786666934</v>
          </cell>
          <cell r="AM173">
            <v>105230.3251266664</v>
          </cell>
          <cell r="AN173">
            <v>163334.45518333328</v>
          </cell>
          <cell r="AO173">
            <v>162523.28568333329</v>
          </cell>
          <cell r="AP173">
            <v>128278.19391666666</v>
          </cell>
          <cell r="AQ173">
            <v>8107.8728466666671</v>
          </cell>
          <cell r="AR173">
            <v>26137.21891999997</v>
          </cell>
          <cell r="AS173">
            <v>811.16950000000008</v>
          </cell>
          <cell r="AT173">
            <v>15.344270000000003</v>
          </cell>
          <cell r="AU173">
            <v>9741974.0957766678</v>
          </cell>
          <cell r="AV173">
            <v>634893.2921394544</v>
          </cell>
        </row>
        <row r="174">
          <cell r="A174">
            <v>42886</v>
          </cell>
          <cell r="B174">
            <v>1508787.1686472469</v>
          </cell>
          <cell r="C174">
            <v>1167887.8460666018</v>
          </cell>
          <cell r="D174">
            <v>588260.52916439006</v>
          </cell>
          <cell r="E174">
            <v>584414.14816439</v>
          </cell>
          <cell r="F174">
            <v>3846.3810000000003</v>
          </cell>
          <cell r="G174">
            <v>579627.31690221175</v>
          </cell>
          <cell r="H174">
            <v>539602.54270866339</v>
          </cell>
          <cell r="I174">
            <v>538435.09771571681</v>
          </cell>
          <cell r="J174">
            <v>1167.4449929465725</v>
          </cell>
          <cell r="K174">
            <v>1167.4449929465725</v>
          </cell>
          <cell r="L174">
            <v>0</v>
          </cell>
          <cell r="M174">
            <v>40024.774193548386</v>
          </cell>
          <cell r="N174">
            <v>340899.32258064521</v>
          </cell>
          <cell r="O174">
            <v>1312623.42652876</v>
          </cell>
          <cell r="P174">
            <v>2066215.826376284</v>
          </cell>
          <cell r="Q174">
            <v>1121685.877096025</v>
          </cell>
          <cell r="R174">
            <v>1124903.0521697388</v>
          </cell>
          <cell r="S174">
            <v>1704121.521892915</v>
          </cell>
          <cell r="T174">
            <v>1022303.7710324394</v>
          </cell>
          <cell r="U174">
            <v>988284.06135502004</v>
          </cell>
          <cell r="V174">
            <v>105125.17781122</v>
          </cell>
          <cell r="W174">
            <v>210288.85036238399</v>
          </cell>
          <cell r="X174">
            <v>70288.734425363902</v>
          </cell>
          <cell r="Y174">
            <v>64340.588590218402</v>
          </cell>
          <cell r="Z174">
            <v>263736.86363721697</v>
          </cell>
          <cell r="AA174">
            <v>234678.555011497</v>
          </cell>
          <cell r="AB174">
            <v>40243.940654898099</v>
          </cell>
          <cell r="AC174">
            <v>34019.709677419356</v>
          </cell>
          <cell r="AD174">
            <v>813379.69306694309</v>
          </cell>
          <cell r="AE174">
            <v>607798.28110551753</v>
          </cell>
          <cell r="AF174">
            <v>540488.90400534868</v>
          </cell>
          <cell r="AG174">
            <v>67309.377100168829</v>
          </cell>
          <cell r="AH174">
            <v>201477.7188228936</v>
          </cell>
          <cell r="AI174">
            <v>430797.6826612904</v>
          </cell>
          <cell r="AJ174">
            <v>371977.56253870972</v>
          </cell>
          <cell r="AK174">
            <v>280585.88777741935</v>
          </cell>
          <cell r="AL174">
            <v>91391.674761290371</v>
          </cell>
          <cell r="AM174">
            <v>58820.120122580673</v>
          </cell>
          <cell r="AN174">
            <v>179262.57700645164</v>
          </cell>
          <cell r="AO174">
            <v>178504.88880645164</v>
          </cell>
          <cell r="AP174">
            <v>141728.6957451613</v>
          </cell>
          <cell r="AQ174">
            <v>8857.2148709677422</v>
          </cell>
          <cell r="AR174">
            <v>27918.978190322596</v>
          </cell>
          <cell r="AS174">
            <v>757.68820000000005</v>
          </cell>
          <cell r="AT174">
            <v>15.694477419354842</v>
          </cell>
          <cell r="AU174">
            <v>9862466.559940001</v>
          </cell>
          <cell r="AV174">
            <v>628403.62864056556</v>
          </cell>
        </row>
        <row r="175">
          <cell r="A175">
            <v>42916</v>
          </cell>
          <cell r="B175">
            <v>1539577.6809430688</v>
          </cell>
          <cell r="C175">
            <v>1190015.0142764021</v>
          </cell>
          <cell r="D175">
            <v>604654.66656072007</v>
          </cell>
          <cell r="E175">
            <v>599387.16156072007</v>
          </cell>
          <cell r="F175">
            <v>5267.5050000000001</v>
          </cell>
          <cell r="G175">
            <v>585360.34771568212</v>
          </cell>
          <cell r="H175">
            <v>542679.04771568207</v>
          </cell>
          <cell r="I175">
            <v>541392.61677422607</v>
          </cell>
          <cell r="J175">
            <v>1286.430941455993</v>
          </cell>
          <cell r="K175">
            <v>1286.430941455993</v>
          </cell>
          <cell r="L175">
            <v>0</v>
          </cell>
          <cell r="M175">
            <v>42681.3</v>
          </cell>
          <cell r="N175">
            <v>349562.66666666669</v>
          </cell>
          <cell r="O175">
            <v>1349491.694802206</v>
          </cell>
          <cell r="P175">
            <v>2107790.706837324</v>
          </cell>
          <cell r="Q175">
            <v>1155973.6394303821</v>
          </cell>
          <cell r="R175">
            <v>1153508.571452446</v>
          </cell>
          <cell r="S175">
            <v>1738790.8365778611</v>
          </cell>
          <cell r="T175">
            <v>1052738.2526747233</v>
          </cell>
          <cell r="U175">
            <v>1019664.21934139</v>
          </cell>
          <cell r="V175">
            <v>103502.91334106799</v>
          </cell>
          <cell r="W175">
            <v>217649.680626193</v>
          </cell>
          <cell r="X175">
            <v>73873.774529136906</v>
          </cell>
          <cell r="Y175">
            <v>68422.737293319704</v>
          </cell>
          <cell r="Z175">
            <v>273632.14902139403</v>
          </cell>
          <cell r="AA175">
            <v>242168.49465984199</v>
          </cell>
          <cell r="AB175">
            <v>41616.659987167601</v>
          </cell>
          <cell r="AC175">
            <v>33074.033333333333</v>
          </cell>
          <cell r="AD175">
            <v>823957.81118212</v>
          </cell>
          <cell r="AE175">
            <v>620017.49562470999</v>
          </cell>
          <cell r="AF175">
            <v>554121.40989172598</v>
          </cell>
          <cell r="AG175">
            <v>65896.085732984051</v>
          </cell>
          <cell r="AH175">
            <v>201778.88348346253</v>
          </cell>
          <cell r="AI175">
            <v>426924.81388000009</v>
          </cell>
          <cell r="AJ175">
            <v>369797.33448333346</v>
          </cell>
          <cell r="AK175">
            <v>273501.95312999998</v>
          </cell>
          <cell r="AL175">
            <v>96295.381353333476</v>
          </cell>
          <cell r="AM175">
            <v>57127.479396666633</v>
          </cell>
          <cell r="AN175">
            <v>198846.62206666663</v>
          </cell>
          <cell r="AO175">
            <v>198197.28646666664</v>
          </cell>
          <cell r="AP175">
            <v>158988.79293999996</v>
          </cell>
          <cell r="AQ175">
            <v>9265.8713733333334</v>
          </cell>
          <cell r="AR175">
            <v>29942.622153333352</v>
          </cell>
          <cell r="AS175">
            <v>649.33559999999977</v>
          </cell>
          <cell r="AT175">
            <v>16.088586666666664</v>
          </cell>
          <cell r="AU175">
            <v>10040535.97102333</v>
          </cell>
          <cell r="AV175">
            <v>624078.18530299736</v>
          </cell>
        </row>
        <row r="176">
          <cell r="A176">
            <v>42947</v>
          </cell>
          <cell r="B176">
            <v>1546993.9137975632</v>
          </cell>
          <cell r="C176">
            <v>1212047.1396040148</v>
          </cell>
          <cell r="D176">
            <v>619386.56173445948</v>
          </cell>
          <cell r="E176">
            <v>612952.94273445953</v>
          </cell>
          <cell r="F176">
            <v>6433.6189999999997</v>
          </cell>
          <cell r="G176">
            <v>592660.57786955545</v>
          </cell>
          <cell r="H176">
            <v>549073.51335342636</v>
          </cell>
          <cell r="I176">
            <v>547730.86284491525</v>
          </cell>
          <cell r="J176">
            <v>1342.6505085110523</v>
          </cell>
          <cell r="K176">
            <v>1342.6505085110523</v>
          </cell>
          <cell r="L176">
            <v>0</v>
          </cell>
          <cell r="M176">
            <v>43587.06451612903</v>
          </cell>
          <cell r="N176">
            <v>334946.77419354842</v>
          </cell>
          <cell r="O176">
            <v>1351950.135622473</v>
          </cell>
          <cell r="P176">
            <v>2122852.661615659</v>
          </cell>
          <cell r="Q176">
            <v>1188338.2368679121</v>
          </cell>
          <cell r="R176">
            <v>1178604.5413856776</v>
          </cell>
          <cell r="S176">
            <v>1777757.2237493461</v>
          </cell>
          <cell r="T176">
            <v>1087285.0911818813</v>
          </cell>
          <cell r="U176">
            <v>1053850.51053672</v>
          </cell>
          <cell r="V176">
            <v>104616.870102467</v>
          </cell>
          <cell r="W176">
            <v>228173.23680716101</v>
          </cell>
          <cell r="X176">
            <v>78439.719592588604</v>
          </cell>
          <cell r="Y176">
            <v>70885.294563737203</v>
          </cell>
          <cell r="Z176">
            <v>284533.206084473</v>
          </cell>
          <cell r="AA176">
            <v>244142.80870450201</v>
          </cell>
          <cell r="AB176">
            <v>43738.2817057063</v>
          </cell>
          <cell r="AC176">
            <v>33434.580645161288</v>
          </cell>
          <cell r="AD176">
            <v>843992.8735645531</v>
          </cell>
          <cell r="AE176">
            <v>635758.09538148623</v>
          </cell>
          <cell r="AF176">
            <v>565651.598651218</v>
          </cell>
          <cell r="AG176">
            <v>70106.49673026822</v>
          </cell>
          <cell r="AH176">
            <v>205691.68736546929</v>
          </cell>
          <cell r="AI176">
            <v>500155.9800354839</v>
          </cell>
          <cell r="AJ176">
            <v>397607.61193548376</v>
          </cell>
          <cell r="AK176">
            <v>291743.80364516133</v>
          </cell>
          <cell r="AL176">
            <v>105863.80829032243</v>
          </cell>
          <cell r="AM176">
            <v>102548.36810000014</v>
          </cell>
          <cell r="AN176">
            <v>229455.85046451614</v>
          </cell>
          <cell r="AO176">
            <v>228724.68877096777</v>
          </cell>
          <cell r="AP176">
            <v>185480.57353548385</v>
          </cell>
          <cell r="AQ176">
            <v>8936.3765645161293</v>
          </cell>
          <cell r="AR176">
            <v>34307.738670967781</v>
          </cell>
          <cell r="AS176">
            <v>731.16169354838746</v>
          </cell>
          <cell r="AT176">
            <v>17.149674193548389</v>
          </cell>
          <cell r="AU176">
            <v>10390812.882239999</v>
          </cell>
          <cell r="AV176">
            <v>605889.81253935222</v>
          </cell>
        </row>
        <row r="177">
          <cell r="A177">
            <v>42978</v>
          </cell>
          <cell r="B177">
            <v>1575260.4400428592</v>
          </cell>
          <cell r="C177">
            <v>1232009.2787525365</v>
          </cell>
          <cell r="D177">
            <v>636054.96405520453</v>
          </cell>
          <cell r="E177">
            <v>629376.64805520454</v>
          </cell>
          <cell r="F177">
            <v>6678.3160000000007</v>
          </cell>
          <cell r="G177">
            <v>595954.3146973321</v>
          </cell>
          <cell r="H177">
            <v>552284.99211668689</v>
          </cell>
          <cell r="I177">
            <v>550899.15866346064</v>
          </cell>
          <cell r="J177">
            <v>1385.8334532262522</v>
          </cell>
          <cell r="K177">
            <v>1385.8334532262522</v>
          </cell>
          <cell r="L177">
            <v>0</v>
          </cell>
          <cell r="M177">
            <v>43669.322580645159</v>
          </cell>
          <cell r="N177">
            <v>343251.16129032261</v>
          </cell>
          <cell r="O177">
            <v>1397420.895641769</v>
          </cell>
          <cell r="P177">
            <v>2156912.646687421</v>
          </cell>
          <cell r="Q177">
            <v>1217955.270235532</v>
          </cell>
          <cell r="R177">
            <v>1210412.1270075582</v>
          </cell>
          <cell r="S177">
            <v>1811317.036161599</v>
          </cell>
          <cell r="T177">
            <v>1121611.3947517029</v>
          </cell>
          <cell r="U177">
            <v>1089189.5883000901</v>
          </cell>
          <cell r="V177">
            <v>107709.949266137</v>
          </cell>
          <cell r="W177">
            <v>236484.587178021</v>
          </cell>
          <cell r="X177">
            <v>84892.734608636994</v>
          </cell>
          <cell r="Y177">
            <v>73777.654210033405</v>
          </cell>
          <cell r="Z177">
            <v>295054.178862756</v>
          </cell>
          <cell r="AA177">
            <v>247238.518527621</v>
          </cell>
          <cell r="AB177">
            <v>44642.327255368204</v>
          </cell>
          <cell r="AC177">
            <v>32421.806451612902</v>
          </cell>
          <cell r="AD177">
            <v>858836.78479814238</v>
          </cell>
          <cell r="AE177">
            <v>649549.27488314733</v>
          </cell>
          <cell r="AF177">
            <v>581035.4789523537</v>
          </cell>
          <cell r="AG177">
            <v>68513.795930793611</v>
          </cell>
          <cell r="AH177">
            <v>210986.48008900939</v>
          </cell>
          <cell r="AI177">
            <v>544149.2224193546</v>
          </cell>
          <cell r="AJ177">
            <v>417075.45283548377</v>
          </cell>
          <cell r="AK177">
            <v>305769.77946451615</v>
          </cell>
          <cell r="AL177">
            <v>111305.67337096762</v>
          </cell>
          <cell r="AM177">
            <v>127073.76958387083</v>
          </cell>
          <cell r="AN177">
            <v>243245.22739032254</v>
          </cell>
          <cell r="AO177">
            <v>242463.79151612899</v>
          </cell>
          <cell r="AP177">
            <v>195259.35533870955</v>
          </cell>
          <cell r="AQ177">
            <v>10250.397277419353</v>
          </cell>
          <cell r="AR177">
            <v>36954.038900000087</v>
          </cell>
          <cell r="AS177">
            <v>781.43587419354822</v>
          </cell>
          <cell r="AT177">
            <v>17.425235483870971</v>
          </cell>
          <cell r="AU177">
            <v>10806441.979393329</v>
          </cell>
          <cell r="AV177">
            <v>620160.45575945964</v>
          </cell>
        </row>
        <row r="178">
          <cell r="A178">
            <v>43008</v>
          </cell>
          <cell r="B178">
            <v>1599114.4724017768</v>
          </cell>
          <cell r="C178">
            <v>1255840.8390684435</v>
          </cell>
          <cell r="D178">
            <v>649203.48839872051</v>
          </cell>
          <cell r="E178">
            <v>642699.51039872051</v>
          </cell>
          <cell r="F178">
            <v>6503.9780000000001</v>
          </cell>
          <cell r="G178">
            <v>606637.35066972289</v>
          </cell>
          <cell r="H178">
            <v>562280.58400305617</v>
          </cell>
          <cell r="I178">
            <v>560951.87293833762</v>
          </cell>
          <cell r="J178">
            <v>1328.7110647185091</v>
          </cell>
          <cell r="K178">
            <v>1328.7110647185091</v>
          </cell>
          <cell r="L178">
            <v>0</v>
          </cell>
          <cell r="M178">
            <v>44356.76666666667</v>
          </cell>
          <cell r="N178">
            <v>343273.63333333342</v>
          </cell>
          <cell r="O178">
            <v>1428378.0688815529</v>
          </cell>
          <cell r="P178">
            <v>2193716.589268486</v>
          </cell>
          <cell r="Q178">
            <v>1248874.20616211</v>
          </cell>
          <cell r="R178">
            <v>1238722.4515010815</v>
          </cell>
          <cell r="S178">
            <v>1853417.9662386591</v>
          </cell>
          <cell r="T178">
            <v>1163937.2484745632</v>
          </cell>
          <cell r="U178">
            <v>1132952.1151412299</v>
          </cell>
          <cell r="V178">
            <v>110311.983334636</v>
          </cell>
          <cell r="W178">
            <v>245028.86860646401</v>
          </cell>
          <cell r="X178">
            <v>93002.3271437691</v>
          </cell>
          <cell r="Y178">
            <v>77408.734562061698</v>
          </cell>
          <cell r="Z178">
            <v>306666.349215767</v>
          </cell>
          <cell r="AA178">
            <v>253095.97586609799</v>
          </cell>
          <cell r="AB178">
            <v>45173.296901064503</v>
          </cell>
          <cell r="AC178">
            <v>30985.133333333335</v>
          </cell>
          <cell r="AD178">
            <v>884433.97267932456</v>
          </cell>
          <cell r="AE178">
            <v>666584.024627615</v>
          </cell>
          <cell r="AF178">
            <v>596022.94110236096</v>
          </cell>
          <cell r="AG178">
            <v>70561.083525254086</v>
          </cell>
          <cell r="AH178">
            <v>218076.18803272635</v>
          </cell>
          <cell r="AI178">
            <v>548027.79968666669</v>
          </cell>
          <cell r="AJ178">
            <v>418326.81782333314</v>
          </cell>
          <cell r="AK178">
            <v>307692.63207000005</v>
          </cell>
          <cell r="AL178">
            <v>110634.18575333309</v>
          </cell>
          <cell r="AM178">
            <v>129700.98186333355</v>
          </cell>
          <cell r="AN178">
            <v>244442.2079166667</v>
          </cell>
          <cell r="AO178">
            <v>243283.71896333338</v>
          </cell>
          <cell r="AP178">
            <v>194933.51341666671</v>
          </cell>
          <cell r="AQ178">
            <v>9783.090110000001</v>
          </cell>
          <cell r="AR178">
            <v>38567.11543666666</v>
          </cell>
          <cell r="AS178">
            <v>1158.4889533333335</v>
          </cell>
          <cell r="AT178">
            <v>17.230936666666668</v>
          </cell>
          <cell r="AU178">
            <v>11198269.556609999</v>
          </cell>
          <cell r="AV178">
            <v>649893.25729883893</v>
          </cell>
        </row>
        <row r="179">
          <cell r="A179">
            <v>43039</v>
          </cell>
          <cell r="B179">
            <v>1614555.4998923093</v>
          </cell>
          <cell r="C179">
            <v>1285752.4676342448</v>
          </cell>
          <cell r="D179">
            <v>664080.09932967147</v>
          </cell>
          <cell r="E179">
            <v>658414.69932967145</v>
          </cell>
          <cell r="F179">
            <v>5665.4</v>
          </cell>
          <cell r="G179">
            <v>621672.36830457323</v>
          </cell>
          <cell r="H179">
            <v>575673.56185296038</v>
          </cell>
          <cell r="I179">
            <v>574521.01797112613</v>
          </cell>
          <cell r="J179">
            <v>1152.5438818342079</v>
          </cell>
          <cell r="K179">
            <v>1152.5438818342079</v>
          </cell>
          <cell r="L179">
            <v>0</v>
          </cell>
          <cell r="M179">
            <v>45998.806451612902</v>
          </cell>
          <cell r="N179">
            <v>328803.03225806449</v>
          </cell>
          <cell r="O179">
            <v>1444927.1996727011</v>
          </cell>
          <cell r="P179">
            <v>2229722.4047117359</v>
          </cell>
          <cell r="Q179">
            <v>1280659.7877917141</v>
          </cell>
          <cell r="R179">
            <v>1274604.64262011</v>
          </cell>
          <cell r="S179">
            <v>1901674.405726881</v>
          </cell>
          <cell r="T179">
            <v>1204354.9541831717</v>
          </cell>
          <cell r="U179">
            <v>1174689.0832154299</v>
          </cell>
          <cell r="V179">
            <v>116827.176837176</v>
          </cell>
          <cell r="W179">
            <v>252087.88615385201</v>
          </cell>
          <cell r="X179">
            <v>102226.69453961401</v>
          </cell>
          <cell r="Y179">
            <v>80415.559780157899</v>
          </cell>
          <cell r="Z179">
            <v>319651.08327338903</v>
          </cell>
          <cell r="AA179">
            <v>255703.412157021</v>
          </cell>
          <cell r="AB179">
            <v>47183.042010074903</v>
          </cell>
          <cell r="AC179">
            <v>29665.870967741936</v>
          </cell>
          <cell r="AD179">
            <v>904145.14995481528</v>
          </cell>
          <cell r="AE179">
            <v>686124.65192644193</v>
          </cell>
          <cell r="AF179">
            <v>616189.94329043839</v>
          </cell>
          <cell r="AG179">
            <v>69934.70863600359</v>
          </cell>
          <cell r="AH179">
            <v>216977.72934739498</v>
          </cell>
          <cell r="AI179">
            <v>510881.51204516133</v>
          </cell>
          <cell r="AJ179">
            <v>428268.21630645171</v>
          </cell>
          <cell r="AK179">
            <v>313374.71196129039</v>
          </cell>
          <cell r="AL179">
            <v>114893.50434516132</v>
          </cell>
          <cell r="AM179">
            <v>82613.295738709625</v>
          </cell>
          <cell r="AN179">
            <v>252345.23291290324</v>
          </cell>
          <cell r="AO179">
            <v>251160.25477419357</v>
          </cell>
          <cell r="AP179">
            <v>201906.29329032265</v>
          </cell>
          <cell r="AQ179">
            <v>9567.227432258067</v>
          </cell>
          <cell r="AR179">
            <v>39686.734051612861</v>
          </cell>
          <cell r="AS179">
            <v>1184.978138709678</v>
          </cell>
          <cell r="AT179">
            <v>17.459035483870966</v>
          </cell>
          <cell r="AU179">
            <v>11420683.862500001</v>
          </cell>
          <cell r="AV179">
            <v>654141.74070788012</v>
          </cell>
        </row>
        <row r="180">
          <cell r="A180">
            <v>43069</v>
          </cell>
          <cell r="B180">
            <v>1649863.8793628309</v>
          </cell>
          <cell r="C180">
            <v>1310305.8126961642</v>
          </cell>
          <cell r="D180">
            <v>673529.42184499872</v>
          </cell>
          <cell r="E180">
            <v>666613.17084499868</v>
          </cell>
          <cell r="F180">
            <v>6916.2510000000002</v>
          </cell>
          <cell r="G180">
            <v>636776.39085116552</v>
          </cell>
          <cell r="H180">
            <v>588487.75751783221</v>
          </cell>
          <cell r="I180">
            <v>587310.08346861275</v>
          </cell>
          <cell r="J180">
            <v>1177.6740492194554</v>
          </cell>
          <cell r="K180">
            <v>1177.6740492194554</v>
          </cell>
          <cell r="L180">
            <v>0</v>
          </cell>
          <cell r="M180">
            <v>48288.633333333331</v>
          </cell>
          <cell r="N180">
            <v>339558.06666666671</v>
          </cell>
          <cell r="O180">
            <v>1471450.120413214</v>
          </cell>
          <cell r="P180">
            <v>2281321.5663862489</v>
          </cell>
          <cell r="Q180">
            <v>1312473.5660676069</v>
          </cell>
          <cell r="R180">
            <v>1301511.4973249743</v>
          </cell>
          <cell r="S180">
            <v>1947907.9741463191</v>
          </cell>
          <cell r="T180">
            <v>1246369.0135289668</v>
          </cell>
          <cell r="U180">
            <v>1217572.6468623001</v>
          </cell>
          <cell r="V180">
            <v>124822.812784968</v>
          </cell>
          <cell r="W180">
            <v>259136.44987552401</v>
          </cell>
          <cell r="X180">
            <v>111586.010558946</v>
          </cell>
          <cell r="Y180">
            <v>82917.664539660007</v>
          </cell>
          <cell r="Z180">
            <v>333143.86704655801</v>
          </cell>
          <cell r="AA180">
            <v>260427.83923871201</v>
          </cell>
          <cell r="AB180">
            <v>47865.968225235498</v>
          </cell>
          <cell r="AC180">
            <v>28796.366666666665</v>
          </cell>
          <cell r="AD180">
            <v>920935.65370811499</v>
          </cell>
          <cell r="AE180">
            <v>707326.5459890893</v>
          </cell>
          <cell r="AF180">
            <v>634898.32647997572</v>
          </cell>
          <cell r="AG180">
            <v>72428.219509113595</v>
          </cell>
          <cell r="AH180">
            <v>215476.90256246939</v>
          </cell>
          <cell r="AI180">
            <v>521480.3426633334</v>
          </cell>
          <cell r="AJ180">
            <v>436335.29924999987</v>
          </cell>
          <cell r="AK180">
            <v>321184.29092666664</v>
          </cell>
          <cell r="AL180">
            <v>115151.00832333323</v>
          </cell>
          <cell r="AM180">
            <v>85145.043413333537</v>
          </cell>
          <cell r="AN180">
            <v>255739.05403333332</v>
          </cell>
          <cell r="AO180">
            <v>254515.73263333333</v>
          </cell>
          <cell r="AP180">
            <v>204129.7419933333</v>
          </cell>
          <cell r="AQ180">
            <v>9882.7135000000017</v>
          </cell>
          <cell r="AR180">
            <v>40503.277140000035</v>
          </cell>
          <cell r="AS180">
            <v>1223.3214</v>
          </cell>
          <cell r="AT180">
            <v>17.492576666666665</v>
          </cell>
          <cell r="AU180">
            <v>11584782.275926661</v>
          </cell>
          <cell r="AV180">
            <v>662268.48660908139</v>
          </cell>
        </row>
        <row r="181">
          <cell r="A181">
            <v>43100</v>
          </cell>
          <cell r="B181">
            <v>1721491.5062454455</v>
          </cell>
          <cell r="C181">
            <v>1353072.1514067356</v>
          </cell>
          <cell r="D181">
            <v>689715.85374642431</v>
          </cell>
          <cell r="E181">
            <v>681170.15374642436</v>
          </cell>
          <cell r="F181">
            <v>8545.7000000000007</v>
          </cell>
          <cell r="G181">
            <v>663356.29766031122</v>
          </cell>
          <cell r="H181">
            <v>610782.94282160152</v>
          </cell>
          <cell r="I181">
            <v>608812.59464179038</v>
          </cell>
          <cell r="J181">
            <v>1970.3481798111845</v>
          </cell>
          <cell r="K181">
            <v>1970.3481798111845</v>
          </cell>
          <cell r="L181">
            <v>0</v>
          </cell>
          <cell r="M181">
            <v>52573.354838709667</v>
          </cell>
          <cell r="N181">
            <v>368419.3548387097</v>
          </cell>
          <cell r="O181">
            <v>1540375.326347274</v>
          </cell>
          <cell r="P181">
            <v>2370797.6683856728</v>
          </cell>
          <cell r="Q181">
            <v>1346598.6870647171</v>
          </cell>
          <cell r="R181">
            <v>1323533.2203738606</v>
          </cell>
          <cell r="S181">
            <v>2006068.235585215</v>
          </cell>
          <cell r="T181">
            <v>1296059.3341476978</v>
          </cell>
          <cell r="U181">
            <v>1268125.85027673</v>
          </cell>
          <cell r="V181">
            <v>129049.14515184201</v>
          </cell>
          <cell r="W181">
            <v>267995.281193987</v>
          </cell>
          <cell r="X181">
            <v>122255.613652165</v>
          </cell>
          <cell r="Y181">
            <v>85941.874610725601</v>
          </cell>
          <cell r="Z181">
            <v>345477.86874000798</v>
          </cell>
          <cell r="AA181">
            <v>266703.93533026503</v>
          </cell>
          <cell r="AB181">
            <v>49395.2409717845</v>
          </cell>
          <cell r="AC181">
            <v>27933.483870967742</v>
          </cell>
          <cell r="AD181">
            <v>940219.34640602837</v>
          </cell>
          <cell r="AE181">
            <v>717533.13742685399</v>
          </cell>
          <cell r="AF181">
            <v>642363.06662743632</v>
          </cell>
          <cell r="AG181">
            <v>75170.070799417634</v>
          </cell>
          <cell r="AH181">
            <v>227636.88048939893</v>
          </cell>
          <cell r="AI181">
            <v>546463.15657419339</v>
          </cell>
          <cell r="AJ181">
            <v>455517.93828709674</v>
          </cell>
          <cell r="AK181">
            <v>338962.63775806467</v>
          </cell>
          <cell r="AL181">
            <v>116555.30052903207</v>
          </cell>
          <cell r="AM181">
            <v>90945.21828709665</v>
          </cell>
          <cell r="AN181">
            <v>263121.19819999998</v>
          </cell>
          <cell r="AO181">
            <v>261952.36774516129</v>
          </cell>
          <cell r="AP181">
            <v>210436.37096129023</v>
          </cell>
          <cell r="AQ181">
            <v>9765.508616129031</v>
          </cell>
          <cell r="AR181">
            <v>41750.488167742027</v>
          </cell>
          <cell r="AS181">
            <v>1168.8304548387098</v>
          </cell>
          <cell r="AT181">
            <v>17.723309677419355</v>
          </cell>
          <cell r="AU181">
            <v>11780141.746579999</v>
          </cell>
          <cell r="AV181">
            <v>664669.4077454767</v>
          </cell>
        </row>
        <row r="182">
          <cell r="A182">
            <v>43131</v>
          </cell>
          <cell r="B182">
            <v>1822927.4104344416</v>
          </cell>
          <cell r="C182">
            <v>1381657.4426925061</v>
          </cell>
          <cell r="D182">
            <v>707632.11658550869</v>
          </cell>
          <cell r="E182">
            <v>697474.68858550873</v>
          </cell>
          <cell r="F182">
            <v>10157.428</v>
          </cell>
          <cell r="G182">
            <v>674025.32610699756</v>
          </cell>
          <cell r="H182">
            <v>625250.8422360298</v>
          </cell>
          <cell r="I182">
            <v>621255.70590652176</v>
          </cell>
          <cell r="J182">
            <v>3995.1363295079373</v>
          </cell>
          <cell r="K182">
            <v>3993.7821250013894</v>
          </cell>
          <cell r="L182">
            <v>1.354204506547761</v>
          </cell>
          <cell r="M182">
            <v>48774.483870967742</v>
          </cell>
          <cell r="N182">
            <v>441269.96774193551</v>
          </cell>
          <cell r="O182">
            <v>1600492.26243208</v>
          </cell>
          <cell r="P182">
            <v>2493417.4314354458</v>
          </cell>
          <cell r="Q182">
            <v>1369242.6118494419</v>
          </cell>
          <cell r="R182">
            <v>1354526.3719905834</v>
          </cell>
          <cell r="S182">
            <v>2045134.4430392359</v>
          </cell>
          <cell r="T182">
            <v>1338603.7661067706</v>
          </cell>
          <cell r="U182">
            <v>1311462.47578419</v>
          </cell>
          <cell r="V182">
            <v>134732.90071955099</v>
          </cell>
          <cell r="W182">
            <v>275522.99743200903</v>
          </cell>
          <cell r="X182">
            <v>133380.49099508699</v>
          </cell>
          <cell r="Y182">
            <v>88620.932294598504</v>
          </cell>
          <cell r="Z182">
            <v>358015.28984176199</v>
          </cell>
          <cell r="AA182">
            <v>273411.06287250703</v>
          </cell>
          <cell r="AB182">
            <v>51192.069463274303</v>
          </cell>
          <cell r="AC182">
            <v>27141.290322580644</v>
          </cell>
          <cell r="AD182">
            <v>978665.40737147175</v>
          </cell>
          <cell r="AE182">
            <v>737610.38003989682</v>
          </cell>
          <cell r="AF182">
            <v>657051.68340507452</v>
          </cell>
          <cell r="AG182">
            <v>80558.69663482235</v>
          </cell>
          <cell r="AH182">
            <v>240851.01478702496</v>
          </cell>
          <cell r="AI182">
            <v>631450.50796129019</v>
          </cell>
          <cell r="AJ182">
            <v>490826.22420645162</v>
          </cell>
          <cell r="AK182">
            <v>363622.33595806442</v>
          </cell>
          <cell r="AL182">
            <v>127203.8882483872</v>
          </cell>
          <cell r="AM182">
            <v>140624.28375483857</v>
          </cell>
          <cell r="AN182">
            <v>292785.51329677412</v>
          </cell>
          <cell r="AO182">
            <v>292114.15962258057</v>
          </cell>
          <cell r="AP182">
            <v>231686.30564838721</v>
          </cell>
          <cell r="AQ182">
            <v>12121.95042903226</v>
          </cell>
          <cell r="AR182">
            <v>48305.903545161105</v>
          </cell>
          <cell r="AS182">
            <v>671.35367419354827</v>
          </cell>
          <cell r="AT182">
            <v>19.017193548387098</v>
          </cell>
          <cell r="AU182">
            <v>12076598.204463329</v>
          </cell>
          <cell r="AV182">
            <v>635035.77295649808</v>
          </cell>
        </row>
        <row r="183">
          <cell r="A183">
            <v>43159</v>
          </cell>
          <cell r="B183">
            <v>1955275.6607855563</v>
          </cell>
          <cell r="C183">
            <v>1401203.9107855563</v>
          </cell>
          <cell r="D183">
            <v>719983.81657568389</v>
          </cell>
          <cell r="E183">
            <v>710877.15157568385</v>
          </cell>
          <cell r="F183">
            <v>9106.6650000000009</v>
          </cell>
          <cell r="G183">
            <v>681220.0942098723</v>
          </cell>
          <cell r="H183">
            <v>626374.0942098723</v>
          </cell>
          <cell r="I183">
            <v>619686.2413976239</v>
          </cell>
          <cell r="J183">
            <v>6687.8528122484531</v>
          </cell>
          <cell r="K183">
            <v>6686.5111444313288</v>
          </cell>
          <cell r="L183">
            <v>1.3416678171246721</v>
          </cell>
          <cell r="M183">
            <v>54846</v>
          </cell>
          <cell r="N183">
            <v>554071.75</v>
          </cell>
          <cell r="O183">
            <v>1602873.493158652</v>
          </cell>
          <cell r="P183">
            <v>2645918.617895091</v>
          </cell>
          <cell r="Q183">
            <v>1389592.4015292949</v>
          </cell>
          <cell r="R183">
            <v>1381566.3559847334</v>
          </cell>
          <cell r="S183">
            <v>2075324.298336382</v>
          </cell>
          <cell r="T183">
            <v>1389006.3276301029</v>
          </cell>
          <cell r="U183">
            <v>1361773.4347729599</v>
          </cell>
          <cell r="V183">
            <v>138434.06418992599</v>
          </cell>
          <cell r="W183">
            <v>281863.52177360997</v>
          </cell>
          <cell r="X183">
            <v>144314.45458236101</v>
          </cell>
          <cell r="Y183">
            <v>91488.206918910204</v>
          </cell>
          <cell r="Z183">
            <v>368336.89451181598</v>
          </cell>
          <cell r="AA183">
            <v>285513.03412291902</v>
          </cell>
          <cell r="AB183">
            <v>50989.682289783297</v>
          </cell>
          <cell r="AC183">
            <v>27232.892857142859</v>
          </cell>
          <cell r="AD183">
            <v>1000854.449942956</v>
          </cell>
          <cell r="AE183">
            <v>757416.70552037994</v>
          </cell>
          <cell r="AF183">
            <v>670689.20440904959</v>
          </cell>
          <cell r="AG183">
            <v>86727.501111330348</v>
          </cell>
          <cell r="AH183">
            <v>255330.53982600578</v>
          </cell>
          <cell r="AI183">
            <v>625054.68223214278</v>
          </cell>
          <cell r="AJ183">
            <v>506828.21478928573</v>
          </cell>
          <cell r="AK183">
            <v>377501.77656071429</v>
          </cell>
          <cell r="AL183">
            <v>129326.43822857144</v>
          </cell>
          <cell r="AM183">
            <v>118226.46744285704</v>
          </cell>
          <cell r="AN183">
            <v>316110.21834642853</v>
          </cell>
          <cell r="AO183">
            <v>315466.17384999996</v>
          </cell>
          <cell r="AP183">
            <v>250305.70714642855</v>
          </cell>
          <cell r="AQ183">
            <v>14928.932932142858</v>
          </cell>
          <cell r="AR183">
            <v>50231.533771428549</v>
          </cell>
          <cell r="AS183">
            <v>644.04449642857139</v>
          </cell>
          <cell r="AT183">
            <v>19.853924999999997</v>
          </cell>
          <cell r="AU183">
            <v>12480689.785596659</v>
          </cell>
          <cell r="AV183">
            <v>628625.81507669948</v>
          </cell>
        </row>
        <row r="184">
          <cell r="A184">
            <v>43190</v>
          </cell>
          <cell r="B184">
            <v>2024170.2163051902</v>
          </cell>
          <cell r="C184">
            <v>1430187.3775955127</v>
          </cell>
          <cell r="D184">
            <v>728054.05090233753</v>
          </cell>
          <cell r="E184">
            <v>718795.45790233754</v>
          </cell>
          <cell r="F184">
            <v>9258.5929999999989</v>
          </cell>
          <cell r="G184">
            <v>702133.32669317513</v>
          </cell>
          <cell r="H184">
            <v>651146.87508027186</v>
          </cell>
          <cell r="I184">
            <v>643664.63581655512</v>
          </cell>
          <cell r="J184">
            <v>7482.2392637167022</v>
          </cell>
          <cell r="K184">
            <v>7480.6431875972403</v>
          </cell>
          <cell r="L184">
            <v>1.5960761194626589</v>
          </cell>
          <cell r="M184">
            <v>50986.451612903227</v>
          </cell>
          <cell r="N184">
            <v>593982.83870967745</v>
          </cell>
          <cell r="O184">
            <v>1629042.216503914</v>
          </cell>
          <cell r="P184">
            <v>2735476.9401652571</v>
          </cell>
          <cell r="Q184">
            <v>1395209.948485113</v>
          </cell>
          <cell r="R184">
            <v>1395994.1343306936</v>
          </cell>
          <cell r="S184">
            <v>2105281.102120616</v>
          </cell>
          <cell r="T184">
            <v>1429767.8349815183</v>
          </cell>
          <cell r="U184">
            <v>1402631.06078797</v>
          </cell>
          <cell r="V184">
            <v>143444.51243867699</v>
          </cell>
          <cell r="W184">
            <v>284387.54580308002</v>
          </cell>
          <cell r="X184">
            <v>157336.80138475899</v>
          </cell>
          <cell r="Y184">
            <v>94771.228102486901</v>
          </cell>
          <cell r="Z184">
            <v>379428.97880896</v>
          </cell>
          <cell r="AA184">
            <v>292503.73219348298</v>
          </cell>
          <cell r="AB184">
            <v>50008.221079338997</v>
          </cell>
          <cell r="AC184">
            <v>27136.774193548386</v>
          </cell>
          <cell r="AD184">
            <v>1026326.776324176</v>
          </cell>
          <cell r="AE184">
            <v>760389.09840152028</v>
          </cell>
          <cell r="AF184">
            <v>677198.67642835598</v>
          </cell>
          <cell r="AG184">
            <v>83190.421973164281</v>
          </cell>
          <cell r="AH184">
            <v>265480.06148691237</v>
          </cell>
          <cell r="AI184">
            <v>607599.62383225805</v>
          </cell>
          <cell r="AJ184">
            <v>523743.55641290313</v>
          </cell>
          <cell r="AK184">
            <v>389327.18475806469</v>
          </cell>
          <cell r="AL184">
            <v>134416.37165483844</v>
          </cell>
          <cell r="AM184">
            <v>83856.06741935492</v>
          </cell>
          <cell r="AN184">
            <v>324960.61042258068</v>
          </cell>
          <cell r="AO184">
            <v>324221.13722258067</v>
          </cell>
          <cell r="AP184">
            <v>260328.40477741935</v>
          </cell>
          <cell r="AQ184">
            <v>12132.326119354842</v>
          </cell>
          <cell r="AR184">
            <v>51760.406325806485</v>
          </cell>
          <cell r="AS184">
            <v>739.47320000000002</v>
          </cell>
          <cell r="AT184">
            <v>20.232403225806451</v>
          </cell>
          <cell r="AU184">
            <v>12911139.88662667</v>
          </cell>
          <cell r="AV184">
            <v>638141.68502526172</v>
          </cell>
        </row>
        <row r="185">
          <cell r="A185">
            <v>43220</v>
          </cell>
          <cell r="B185">
            <v>2051392.7482574945</v>
          </cell>
          <cell r="C185">
            <v>1469064.0149241614</v>
          </cell>
          <cell r="D185">
            <v>741859.83290399832</v>
          </cell>
          <cell r="E185">
            <v>733182.94290399831</v>
          </cell>
          <cell r="F185">
            <v>8676.89</v>
          </cell>
          <cell r="G185">
            <v>727204.18202016305</v>
          </cell>
          <cell r="H185">
            <v>670712.18202016305</v>
          </cell>
          <cell r="I185">
            <v>661088.5058384313</v>
          </cell>
          <cell r="J185">
            <v>9623.6761817318038</v>
          </cell>
          <cell r="K185">
            <v>9617.2098316153133</v>
          </cell>
          <cell r="L185">
            <v>6.4663501164904016</v>
          </cell>
          <cell r="M185">
            <v>56492</v>
          </cell>
          <cell r="N185">
            <v>582328.73333333328</v>
          </cell>
          <cell r="O185">
            <v>1662453.9422182301</v>
          </cell>
          <cell r="P185">
            <v>2763468.5011705309</v>
          </cell>
          <cell r="Q185">
            <v>1406360.087119513</v>
          </cell>
          <cell r="R185">
            <v>1413030.3956010253</v>
          </cell>
          <cell r="S185">
            <v>2137705.8631311171</v>
          </cell>
          <cell r="T185">
            <v>1480190.2041566167</v>
          </cell>
          <cell r="U185">
            <v>1453242.03748995</v>
          </cell>
          <cell r="V185">
            <v>153917.106526608</v>
          </cell>
          <cell r="W185">
            <v>286936.110599384</v>
          </cell>
          <cell r="X185">
            <v>169790.50020067699</v>
          </cell>
          <cell r="Y185">
            <v>97635.994928163505</v>
          </cell>
          <cell r="Z185">
            <v>388311.65502687503</v>
          </cell>
          <cell r="AA185">
            <v>303298.633147204</v>
          </cell>
          <cell r="AB185">
            <v>51050.021066359099</v>
          </cell>
          <cell r="AC185">
            <v>26948.166666666668</v>
          </cell>
          <cell r="AD185">
            <v>1047806.1784944599</v>
          </cell>
          <cell r="AE185">
            <v>764997.0937295797</v>
          </cell>
          <cell r="AF185">
            <v>679847.45269702713</v>
          </cell>
          <cell r="AG185">
            <v>85149.641032552536</v>
          </cell>
          <cell r="AH185">
            <v>275711.99297074968</v>
          </cell>
          <cell r="AI185">
            <v>620755.8692800001</v>
          </cell>
          <cell r="AJ185">
            <v>530900.13174333319</v>
          </cell>
          <cell r="AK185">
            <v>393201.54202333331</v>
          </cell>
          <cell r="AL185">
            <v>137698.58971999987</v>
          </cell>
          <cell r="AM185">
            <v>89855.737536666915</v>
          </cell>
          <cell r="AN185">
            <v>329878.03150999994</v>
          </cell>
          <cell r="AO185">
            <v>329204.39551333326</v>
          </cell>
          <cell r="AP185">
            <v>266092.87342333328</v>
          </cell>
          <cell r="AQ185">
            <v>11338.184606666669</v>
          </cell>
          <cell r="AR185">
            <v>51773.337483333315</v>
          </cell>
          <cell r="AS185">
            <v>673.63599666666676</v>
          </cell>
          <cell r="AT185">
            <v>20.267899999999994</v>
          </cell>
          <cell r="AU185">
            <v>13306069.80441667</v>
          </cell>
          <cell r="AV185">
            <v>656509.5448673357</v>
          </cell>
        </row>
        <row r="186">
          <cell r="A186">
            <v>43251</v>
          </cell>
          <cell r="B186">
            <v>2123824.7033845903</v>
          </cell>
          <cell r="C186">
            <v>1502526.3485458808</v>
          </cell>
          <cell r="D186">
            <v>752312.46093391196</v>
          </cell>
          <cell r="E186">
            <v>739302.92093391193</v>
          </cell>
          <cell r="F186">
            <v>13009.54</v>
          </cell>
          <cell r="G186">
            <v>750213.88761196879</v>
          </cell>
          <cell r="H186">
            <v>696453.14567648491</v>
          </cell>
          <cell r="I186">
            <v>684814.29905095079</v>
          </cell>
          <cell r="J186">
            <v>11638.846625534041</v>
          </cell>
          <cell r="K186">
            <v>11626.357476240684</v>
          </cell>
          <cell r="L186">
            <v>12.48914929335559</v>
          </cell>
          <cell r="M186">
            <v>53760.741935483871</v>
          </cell>
          <cell r="N186">
            <v>621298.3548387097</v>
          </cell>
          <cell r="O186">
            <v>1731579.862199266</v>
          </cell>
          <cell r="P186">
            <v>2831917.3010722529</v>
          </cell>
          <cell r="Q186">
            <v>1414219.419445381</v>
          </cell>
          <cell r="R186">
            <v>1416801.0242029722</v>
          </cell>
          <cell r="S186">
            <v>2167522.0535519999</v>
          </cell>
          <cell r="T186">
            <v>1519047.9752948226</v>
          </cell>
          <cell r="U186">
            <v>1492364.8140044999</v>
          </cell>
          <cell r="V186">
            <v>159688.61743158899</v>
          </cell>
          <cell r="W186">
            <v>287997.92874768103</v>
          </cell>
          <cell r="X186">
            <v>182929.09786200299</v>
          </cell>
          <cell r="Y186">
            <v>99964.2278430718</v>
          </cell>
          <cell r="Z186">
            <v>399037.81402964803</v>
          </cell>
          <cell r="AA186">
            <v>312757.85299097397</v>
          </cell>
          <cell r="AB186">
            <v>50865.983442291901</v>
          </cell>
          <cell r="AC186">
            <v>26683.16129032258</v>
          </cell>
          <cell r="AD186">
            <v>1060751.5208629849</v>
          </cell>
          <cell r="AE186">
            <v>765169.3408165914</v>
          </cell>
          <cell r="AF186">
            <v>677498.10326906026</v>
          </cell>
          <cell r="AG186">
            <v>87671.237547531084</v>
          </cell>
          <cell r="AH186">
            <v>289729.73554427462</v>
          </cell>
          <cell r="AI186">
            <v>718659.6987290323</v>
          </cell>
          <cell r="AJ186">
            <v>615829.62699677434</v>
          </cell>
          <cell r="AK186">
            <v>457041.85248064518</v>
          </cell>
          <cell r="AL186">
            <v>158787.77451612917</v>
          </cell>
          <cell r="AM186">
            <v>102830.07173225796</v>
          </cell>
          <cell r="AN186">
            <v>390694.22247419343</v>
          </cell>
          <cell r="AO186">
            <v>390008.0304096773</v>
          </cell>
          <cell r="AP186">
            <v>315855.8534290322</v>
          </cell>
          <cell r="AQ186">
            <v>13217.73086451613</v>
          </cell>
          <cell r="AR186">
            <v>60934.446116128973</v>
          </cell>
          <cell r="AS186">
            <v>686.19206451612911</v>
          </cell>
          <cell r="AT186">
            <v>23.563558064516123</v>
          </cell>
          <cell r="AU186">
            <v>13603996.834186669</v>
          </cell>
          <cell r="AV186">
            <v>577332.03096660727</v>
          </cell>
        </row>
        <row r="187">
          <cell r="A187">
            <v>43281</v>
          </cell>
          <cell r="B187">
            <v>2138272.5172342155</v>
          </cell>
          <cell r="C187">
            <v>1512878.2172342157</v>
          </cell>
          <cell r="D187">
            <v>756319.85494766315</v>
          </cell>
          <cell r="E187">
            <v>739932.81994766311</v>
          </cell>
          <cell r="F187">
            <v>16387.035</v>
          </cell>
          <cell r="G187">
            <v>756558.36228655267</v>
          </cell>
          <cell r="H187">
            <v>701175.42895321932</v>
          </cell>
          <cell r="I187">
            <v>687782.20124605647</v>
          </cell>
          <cell r="J187">
            <v>13393.227707162867</v>
          </cell>
          <cell r="K187">
            <v>13377.640547344794</v>
          </cell>
          <cell r="L187">
            <v>15.587159818073136</v>
          </cell>
          <cell r="M187">
            <v>55382.933333333327</v>
          </cell>
          <cell r="N187">
            <v>625394.30000000005</v>
          </cell>
          <cell r="O187">
            <v>1806850.764594001</v>
          </cell>
          <cell r="P187">
            <v>2846487.7027548952</v>
          </cell>
          <cell r="Q187">
            <v>1423688.620440355</v>
          </cell>
          <cell r="R187">
            <v>1409252.9530529613</v>
          </cell>
          <cell r="S187">
            <v>2177248.190852066</v>
          </cell>
          <cell r="T187">
            <v>1556946.1362328466</v>
          </cell>
          <cell r="U187">
            <v>1529519.1695661801</v>
          </cell>
          <cell r="V187">
            <v>163526.832906831</v>
          </cell>
          <cell r="W187">
            <v>285854.897436217</v>
          </cell>
          <cell r="X187">
            <v>192889.513699712</v>
          </cell>
          <cell r="Y187">
            <v>101523.350972606</v>
          </cell>
          <cell r="Z187">
            <v>407155.19653666997</v>
          </cell>
          <cell r="AA187">
            <v>330591.51375233399</v>
          </cell>
          <cell r="AB187">
            <v>49901.426121692799</v>
          </cell>
          <cell r="AC187">
            <v>27426.966666666667</v>
          </cell>
          <cell r="AD187">
            <v>1079858.5254732489</v>
          </cell>
          <cell r="AE187">
            <v>760579.90502293524</v>
          </cell>
          <cell r="AF187">
            <v>669320.13310529804</v>
          </cell>
          <cell r="AG187">
            <v>91259.771917637161</v>
          </cell>
          <cell r="AH187">
            <v>314565.09990933299</v>
          </cell>
          <cell r="AI187">
            <v>813730.65786000004</v>
          </cell>
          <cell r="AJ187">
            <v>697564.51528000005</v>
          </cell>
          <cell r="AK187">
            <v>515748.23950999987</v>
          </cell>
          <cell r="AL187">
            <v>181816.27577000018</v>
          </cell>
          <cell r="AM187">
            <v>116166.14257999999</v>
          </cell>
          <cell r="AN187">
            <v>434888.22181999992</v>
          </cell>
          <cell r="AO187">
            <v>433886.88167666661</v>
          </cell>
          <cell r="AP187">
            <v>353415.86732666654</v>
          </cell>
          <cell r="AQ187">
            <v>12219.871103333337</v>
          </cell>
          <cell r="AR187">
            <v>68251.143246666732</v>
          </cell>
          <cell r="AS187">
            <v>1001.3401433333335</v>
          </cell>
          <cell r="AT187">
            <v>26.60973666666667</v>
          </cell>
          <cell r="AU187">
            <v>13884980.54961</v>
          </cell>
          <cell r="AV187">
            <v>521800.74998650234</v>
          </cell>
        </row>
        <row r="188">
          <cell r="A188">
            <v>43312</v>
          </cell>
          <cell r="B188">
            <v>2217758.2459171489</v>
          </cell>
          <cell r="C188">
            <v>1547067.1491429554</v>
          </cell>
          <cell r="D188">
            <v>772805.78042472294</v>
          </cell>
          <cell r="E188">
            <v>751392.27542472293</v>
          </cell>
          <cell r="F188">
            <v>21413.505000000001</v>
          </cell>
          <cell r="G188">
            <v>774261.36871823238</v>
          </cell>
          <cell r="H188">
            <v>719705.53000855492</v>
          </cell>
          <cell r="I188">
            <v>706444.79369142745</v>
          </cell>
          <cell r="J188">
            <v>13260.736317127483</v>
          </cell>
          <cell r="K188">
            <v>13241.640202891087</v>
          </cell>
          <cell r="L188">
            <v>19.09611423639809</v>
          </cell>
          <cell r="M188">
            <v>54555.838709677417</v>
          </cell>
          <cell r="N188">
            <v>670691.09677419357</v>
          </cell>
          <cell r="O188">
            <v>1738322.7468294241</v>
          </cell>
          <cell r="P188">
            <v>2904969.541149443</v>
          </cell>
          <cell r="Q188">
            <v>1440544.8014845869</v>
          </cell>
          <cell r="R188">
            <v>1417718.0054890469</v>
          </cell>
          <cell r="S188">
            <v>2209367.1806539982</v>
          </cell>
          <cell r="T188">
            <v>1580536.3744602883</v>
          </cell>
          <cell r="U188">
            <v>1552873.60026674</v>
          </cell>
          <cell r="V188">
            <v>169234.90099447401</v>
          </cell>
          <cell r="W188">
            <v>283696.88723966398</v>
          </cell>
          <cell r="X188">
            <v>198187.87464088501</v>
          </cell>
          <cell r="Y188">
            <v>101318.725791622</v>
          </cell>
          <cell r="Z188">
            <v>413994.749433221</v>
          </cell>
          <cell r="AA188">
            <v>335376.41737368598</v>
          </cell>
          <cell r="AB188">
            <v>50977.832724777101</v>
          </cell>
          <cell r="AC188">
            <v>27662.774193548386</v>
          </cell>
          <cell r="AD188">
            <v>1101784.883614555</v>
          </cell>
          <cell r="AE188">
            <v>760193.85729808756</v>
          </cell>
          <cell r="AF188">
            <v>666325.73006432399</v>
          </cell>
          <cell r="AG188">
            <v>93868.127233763633</v>
          </cell>
          <cell r="AH188">
            <v>336415.56207042217</v>
          </cell>
          <cell r="AI188">
            <v>872030.63351935474</v>
          </cell>
          <cell r="AJ188">
            <v>756145.25034838717</v>
          </cell>
          <cell r="AK188">
            <v>560911.57738064521</v>
          </cell>
          <cell r="AL188">
            <v>195233.67296774196</v>
          </cell>
          <cell r="AM188">
            <v>115885.38317096757</v>
          </cell>
          <cell r="AN188">
            <v>449370.65868064511</v>
          </cell>
          <cell r="AO188">
            <v>448256.62474516121</v>
          </cell>
          <cell r="AP188">
            <v>364653.67822258075</v>
          </cell>
          <cell r="AQ188">
            <v>10327.876406451613</v>
          </cell>
          <cell r="AR188">
            <v>73275.070116128845</v>
          </cell>
          <cell r="AS188">
            <v>1114.0339354838709</v>
          </cell>
          <cell r="AT188">
            <v>27.668319354838708</v>
          </cell>
          <cell r="AU188">
            <v>14217409.710393339</v>
          </cell>
          <cell r="AV188">
            <v>513851.58339611843</v>
          </cell>
        </row>
        <row r="189">
          <cell r="A189">
            <v>43343</v>
          </cell>
          <cell r="B189">
            <v>2359721.3122744663</v>
          </cell>
          <cell r="C189">
            <v>1610408.6993712406</v>
          </cell>
          <cell r="D189">
            <v>798028.72093849094</v>
          </cell>
          <cell r="E189">
            <v>756217.35793849092</v>
          </cell>
          <cell r="F189">
            <v>41811.362999999998</v>
          </cell>
          <cell r="G189">
            <v>812379.97843274963</v>
          </cell>
          <cell r="H189">
            <v>757456.59133597545</v>
          </cell>
          <cell r="I189">
            <v>745345.54399222834</v>
          </cell>
          <cell r="J189">
            <v>12111.047343747057</v>
          </cell>
          <cell r="K189">
            <v>12087.875141171811</v>
          </cell>
          <cell r="L189">
            <v>23.17220257524551</v>
          </cell>
          <cell r="M189">
            <v>54923.387096774197</v>
          </cell>
          <cell r="N189">
            <v>749312.61290322582</v>
          </cell>
          <cell r="O189">
            <v>1761742.873075994</v>
          </cell>
          <cell r="P189">
            <v>3033619.7912624949</v>
          </cell>
          <cell r="Q189">
            <v>1460792.824203802</v>
          </cell>
          <cell r="R189">
            <v>1418627.6562817288</v>
          </cell>
          <cell r="S189">
            <v>2272160.683263815</v>
          </cell>
          <cell r="T189">
            <v>1593267.7251717956</v>
          </cell>
          <cell r="U189">
            <v>1566156.7574298601</v>
          </cell>
          <cell r="V189">
            <v>172701.97593181999</v>
          </cell>
          <cell r="W189">
            <v>278906.09620917798</v>
          </cell>
          <cell r="X189">
            <v>203300.95118064401</v>
          </cell>
          <cell r="Y189">
            <v>100594.813781694</v>
          </cell>
          <cell r="Z189">
            <v>419644.65820048901</v>
          </cell>
          <cell r="AA189">
            <v>341828.466575303</v>
          </cell>
          <cell r="AB189">
            <v>49904.821737226899</v>
          </cell>
          <cell r="AC189">
            <v>27110.967741935485</v>
          </cell>
          <cell r="AD189">
            <v>1196860.033370299</v>
          </cell>
          <cell r="AE189">
            <v>762023.35928651621</v>
          </cell>
          <cell r="AF189">
            <v>662410.29834323784</v>
          </cell>
          <cell r="AG189">
            <v>99613.060943278382</v>
          </cell>
          <cell r="AH189">
            <v>442151.7602088424</v>
          </cell>
          <cell r="AI189">
            <v>958318.25573225797</v>
          </cell>
          <cell r="AJ189">
            <v>836897.36898709706</v>
          </cell>
          <cell r="AK189">
            <v>620272.9117935485</v>
          </cell>
          <cell r="AL189">
            <v>216624.45719354856</v>
          </cell>
          <cell r="AM189">
            <v>121420.88674516091</v>
          </cell>
          <cell r="AN189">
            <v>491646.07368709694</v>
          </cell>
          <cell r="AO189">
            <v>490328.11921935499</v>
          </cell>
          <cell r="AP189">
            <v>397219.20419032266</v>
          </cell>
          <cell r="AQ189">
            <v>12347.644493548385</v>
          </cell>
          <cell r="AR189">
            <v>80761.270535483942</v>
          </cell>
          <cell r="AS189">
            <v>1317.9544677419353</v>
          </cell>
          <cell r="AT189">
            <v>29.884574193548392</v>
          </cell>
          <cell r="AU189">
            <v>14755583.60932667</v>
          </cell>
          <cell r="AV189">
            <v>493752.51304441097</v>
          </cell>
        </row>
        <row r="190">
          <cell r="A190">
            <v>43373</v>
          </cell>
          <cell r="B190">
            <v>2433065.8523905133</v>
          </cell>
          <cell r="C190">
            <v>1666561.21905718</v>
          </cell>
          <cell r="D190">
            <v>823757.94181858469</v>
          </cell>
          <cell r="E190">
            <v>770868.6038185847</v>
          </cell>
          <cell r="F190">
            <v>52889.338000000003</v>
          </cell>
          <cell r="G190">
            <v>842803.27723859542</v>
          </cell>
          <cell r="H190">
            <v>787828.57723859546</v>
          </cell>
          <cell r="I190">
            <v>774415.04466581484</v>
          </cell>
          <cell r="J190">
            <v>13413.532572780608</v>
          </cell>
          <cell r="K190">
            <v>13383.276278900505</v>
          </cell>
          <cell r="L190">
            <v>30.256293880105122</v>
          </cell>
          <cell r="M190">
            <v>54974.7</v>
          </cell>
          <cell r="N190">
            <v>766504.6333333333</v>
          </cell>
          <cell r="O190">
            <v>1892979.7726635421</v>
          </cell>
          <cell r="P190">
            <v>3106645.4117026301</v>
          </cell>
          <cell r="Q190">
            <v>1491259.399558211</v>
          </cell>
          <cell r="R190">
            <v>1429357.3266263516</v>
          </cell>
          <cell r="S190">
            <v>2331046.6583211762</v>
          </cell>
          <cell r="T190">
            <v>1605630.5368880667</v>
          </cell>
          <cell r="U190">
            <v>1578705.1702214</v>
          </cell>
          <cell r="V190">
            <v>172899.086940434</v>
          </cell>
          <cell r="W190">
            <v>271205.889360948</v>
          </cell>
          <cell r="X190">
            <v>206562.694695535</v>
          </cell>
          <cell r="Y190">
            <v>99318.903686796504</v>
          </cell>
          <cell r="Z190">
            <v>423730.01368864201</v>
          </cell>
          <cell r="AA190">
            <v>352552.43207184301</v>
          </cell>
          <cell r="AB190">
            <v>49291.240490750002</v>
          </cell>
          <cell r="AC190">
            <v>26925.366666666665</v>
          </cell>
          <cell r="AD190">
            <v>1290362.3088226111</v>
          </cell>
          <cell r="AE190">
            <v>768158.92306926113</v>
          </cell>
          <cell r="AF190">
            <v>658488.72280776699</v>
          </cell>
          <cell r="AG190">
            <v>109670.20026149413</v>
          </cell>
          <cell r="AH190">
            <v>526893.68282392062</v>
          </cell>
          <cell r="AI190">
            <v>1196646.8498799999</v>
          </cell>
          <cell r="AJ190">
            <v>1045499.7178666667</v>
          </cell>
          <cell r="AK190">
            <v>769438.77441333351</v>
          </cell>
          <cell r="AL190">
            <v>276060.94345333322</v>
          </cell>
          <cell r="AM190">
            <v>151147.13201333315</v>
          </cell>
          <cell r="AN190">
            <v>624532.81894666678</v>
          </cell>
          <cell r="AO190">
            <v>622733.11659666675</v>
          </cell>
          <cell r="AP190">
            <v>505426.21609666676</v>
          </cell>
          <cell r="AQ190">
            <v>12584.946276666664</v>
          </cell>
          <cell r="AR190">
            <v>104721.95422333332</v>
          </cell>
          <cell r="AS190">
            <v>1799.7023499999996</v>
          </cell>
          <cell r="AT190">
            <v>38.546003333333339</v>
          </cell>
          <cell r="AU190">
            <v>15316140.874103339</v>
          </cell>
          <cell r="AV190">
            <v>397347.0541590089</v>
          </cell>
        </row>
        <row r="191">
          <cell r="A191">
            <v>43404</v>
          </cell>
          <cell r="B191">
            <v>2507116.8689961084</v>
          </cell>
          <cell r="C191">
            <v>1751959.7399638505</v>
          </cell>
          <cell r="D191">
            <v>825706.05517016456</v>
          </cell>
          <cell r="E191">
            <v>774283.82717016456</v>
          </cell>
          <cell r="F191">
            <v>51422.228000000003</v>
          </cell>
          <cell r="G191">
            <v>926253.68479368591</v>
          </cell>
          <cell r="H191">
            <v>869933.49124529876</v>
          </cell>
          <cell r="I191">
            <v>850680.52904526878</v>
          </cell>
          <cell r="J191">
            <v>19252.962200030022</v>
          </cell>
          <cell r="K191">
            <v>19217.400086817128</v>
          </cell>
          <cell r="L191">
            <v>35.56211321289706</v>
          </cell>
          <cell r="M191">
            <v>56320.193548387098</v>
          </cell>
          <cell r="N191">
            <v>755157.12903225806</v>
          </cell>
          <cell r="O191">
            <v>1737069.211050852</v>
          </cell>
          <cell r="P191">
            <v>3172935.9354923172</v>
          </cell>
          <cell r="Q191">
            <v>1476590.4075482769</v>
          </cell>
          <cell r="R191">
            <v>1428164.298544758</v>
          </cell>
          <cell r="S191">
            <v>2403862.8808268211</v>
          </cell>
          <cell r="T191">
            <v>1574059.0976987923</v>
          </cell>
          <cell r="U191">
            <v>1547686.5815697601</v>
          </cell>
          <cell r="V191">
            <v>162333.06784341999</v>
          </cell>
          <cell r="W191">
            <v>258391.51991951201</v>
          </cell>
          <cell r="X191">
            <v>208437.79062809201</v>
          </cell>
          <cell r="Y191">
            <v>98405.407667001098</v>
          </cell>
          <cell r="Z191">
            <v>422957.18372694601</v>
          </cell>
          <cell r="AA191">
            <v>350686.84913597902</v>
          </cell>
          <cell r="AB191">
            <v>47006.869620452002</v>
          </cell>
          <cell r="AC191">
            <v>26372.516129032258</v>
          </cell>
          <cell r="AD191">
            <v>1277417.463209216</v>
          </cell>
          <cell r="AE191">
            <v>761981.64570853638</v>
          </cell>
          <cell r="AF191">
            <v>653880.47137459356</v>
          </cell>
          <cell r="AG191">
            <v>108101.17433394285</v>
          </cell>
          <cell r="AH191">
            <v>514832.67091279605</v>
          </cell>
          <cell r="AI191">
            <v>1146152.5120870967</v>
          </cell>
          <cell r="AJ191">
            <v>1003439.5402</v>
          </cell>
          <cell r="AK191">
            <v>738999.65679677401</v>
          </cell>
          <cell r="AL191">
            <v>264439.88340322603</v>
          </cell>
          <cell r="AM191">
            <v>142712.97188709665</v>
          </cell>
          <cell r="AN191">
            <v>586125.46482258057</v>
          </cell>
          <cell r="AO191">
            <v>584451.36251612892</v>
          </cell>
          <cell r="AP191">
            <v>469746.93883870955</v>
          </cell>
          <cell r="AQ191">
            <v>10533.45912580645</v>
          </cell>
          <cell r="AR191">
            <v>104170.96455161292</v>
          </cell>
          <cell r="AS191">
            <v>1674.1023064516128</v>
          </cell>
          <cell r="AT191">
            <v>37.034506451612906</v>
          </cell>
          <cell r="AU191">
            <v>15989718.26887334</v>
          </cell>
          <cell r="AV191">
            <v>431751.89305586019</v>
          </cell>
        </row>
        <row r="192">
          <cell r="A192">
            <v>43434</v>
          </cell>
          <cell r="B192">
            <v>2639304.9026119141</v>
          </cell>
          <cell r="C192">
            <v>1834482.9026119141</v>
          </cell>
          <cell r="D192">
            <v>808823.7397923274</v>
          </cell>
          <cell r="E192">
            <v>737289.25679232739</v>
          </cell>
          <cell r="F192">
            <v>71534.482999999993</v>
          </cell>
          <cell r="G192">
            <v>1025659.1628195866</v>
          </cell>
          <cell r="H192">
            <v>962501.72948625323</v>
          </cell>
          <cell r="I192">
            <v>938064.09742627828</v>
          </cell>
          <cell r="J192">
            <v>24437.632059975054</v>
          </cell>
          <cell r="K192">
            <v>24397.076072091993</v>
          </cell>
          <cell r="L192">
            <v>40.555987883059501</v>
          </cell>
          <cell r="M192">
            <v>63157.433333333327</v>
          </cell>
          <cell r="N192">
            <v>804822</v>
          </cell>
          <cell r="O192">
            <v>1711335.0363447601</v>
          </cell>
          <cell r="P192">
            <v>3293999.7093545762</v>
          </cell>
          <cell r="Q192">
            <v>1465875.5732923839</v>
          </cell>
          <cell r="R192">
            <v>1386987.4457718693</v>
          </cell>
          <cell r="S192">
            <v>2491145.7114569359</v>
          </cell>
          <cell r="T192">
            <v>1555606.1845879667</v>
          </cell>
          <cell r="U192">
            <v>1528627.4179213</v>
          </cell>
          <cell r="V192">
            <v>155871.87510465499</v>
          </cell>
          <cell r="W192">
            <v>244354.142973846</v>
          </cell>
          <cell r="X192">
            <v>209645.64703894701</v>
          </cell>
          <cell r="Y192">
            <v>96709.764984389796</v>
          </cell>
          <cell r="Z192">
            <v>421290.65314027399</v>
          </cell>
          <cell r="AA192">
            <v>358651.79788681201</v>
          </cell>
          <cell r="AB192">
            <v>47248.325366228797</v>
          </cell>
          <cell r="AC192">
            <v>26978.766666666666</v>
          </cell>
          <cell r="AD192">
            <v>1278585.7333736031</v>
          </cell>
          <cell r="AE192">
            <v>759709.43274504191</v>
          </cell>
          <cell r="AF192">
            <v>649698.188979542</v>
          </cell>
          <cell r="AG192">
            <v>110011.24376549988</v>
          </cell>
          <cell r="AH192">
            <v>513998.72209336131</v>
          </cell>
          <cell r="AI192">
            <v>1131512.1279666668</v>
          </cell>
          <cell r="AJ192">
            <v>999922.42753666686</v>
          </cell>
          <cell r="AK192">
            <v>732181.91944666684</v>
          </cell>
          <cell r="AL192">
            <v>267740.50809000002</v>
          </cell>
          <cell r="AM192">
            <v>131589.70042999997</v>
          </cell>
          <cell r="AN192">
            <v>566187.03884666681</v>
          </cell>
          <cell r="AO192">
            <v>564575.25769000011</v>
          </cell>
          <cell r="AP192">
            <v>452953.16992666671</v>
          </cell>
          <cell r="AQ192">
            <v>10274.39246333333</v>
          </cell>
          <cell r="AR192">
            <v>101347.69530000008</v>
          </cell>
          <cell r="AS192">
            <v>1611.7811566666667</v>
          </cell>
          <cell r="AT192">
            <v>36.338366666666666</v>
          </cell>
          <cell r="AU192">
            <v>16436509.28124333</v>
          </cell>
          <cell r="AV192">
            <v>452318.32877949928</v>
          </cell>
        </row>
        <row r="193">
          <cell r="A193">
            <v>43465</v>
          </cell>
          <cell r="B193">
            <v>2656061.7364335079</v>
          </cell>
          <cell r="C193">
            <v>1931198.5751431854</v>
          </cell>
          <cell r="D193">
            <v>860576.46804795205</v>
          </cell>
          <cell r="E193">
            <v>764151.60104795208</v>
          </cell>
          <cell r="F193">
            <v>96424.866999999998</v>
          </cell>
          <cell r="G193">
            <v>1070622.1070952334</v>
          </cell>
          <cell r="H193">
            <v>1010428.139353298</v>
          </cell>
          <cell r="I193">
            <v>986522.34070724109</v>
          </cell>
          <cell r="J193">
            <v>23905.798646056799</v>
          </cell>
          <cell r="K193">
            <v>23857.718974845153</v>
          </cell>
          <cell r="L193">
            <v>48.079671211647373</v>
          </cell>
          <cell r="M193">
            <v>60193.967741935478</v>
          </cell>
          <cell r="N193">
            <v>724863.16129032255</v>
          </cell>
          <cell r="O193">
            <v>1788672.3381958939</v>
          </cell>
          <cell r="P193">
            <v>3323844.4632905219</v>
          </cell>
          <cell r="Q193">
            <v>1557538.3212778149</v>
          </cell>
          <cell r="R193">
            <v>1437527.4833956021</v>
          </cell>
          <cell r="S193">
            <v>2607430.6043626321</v>
          </cell>
          <cell r="T193">
            <v>1536549.0324332593</v>
          </cell>
          <cell r="U193">
            <v>1509345.3227558399</v>
          </cell>
          <cell r="V193">
            <v>151935.72974662701</v>
          </cell>
          <cell r="W193">
            <v>240559.702651973</v>
          </cell>
          <cell r="X193">
            <v>209898.30493989799</v>
          </cell>
          <cell r="Y193">
            <v>95589.453683257598</v>
          </cell>
          <cell r="Z193">
            <v>418408.643789872</v>
          </cell>
          <cell r="AA193">
            <v>344661.48595871998</v>
          </cell>
          <cell r="AB193">
            <v>47648.822619589599</v>
          </cell>
          <cell r="AC193">
            <v>27203.709677419356</v>
          </cell>
          <cell r="AD193">
            <v>1281704.019745803</v>
          </cell>
          <cell r="AE193">
            <v>769894.82402828662</v>
          </cell>
          <cell r="AF193">
            <v>673375.88234765001</v>
          </cell>
          <cell r="AG193">
            <v>96518.941680636548</v>
          </cell>
          <cell r="AH193">
            <v>513416.85570130683</v>
          </cell>
          <cell r="AI193">
            <v>1247312.049045162</v>
          </cell>
          <cell r="AJ193">
            <v>1079016.1438419353</v>
          </cell>
          <cell r="AK193">
            <v>790234.63708064496</v>
          </cell>
          <cell r="AL193">
            <v>288781.50676129037</v>
          </cell>
          <cell r="AM193">
            <v>168295.90520322672</v>
          </cell>
          <cell r="AN193">
            <v>588705.98445161292</v>
          </cell>
          <cell r="AO193">
            <v>587296.9510322581</v>
          </cell>
          <cell r="AP193">
            <v>471896.52202580642</v>
          </cell>
          <cell r="AQ193">
            <v>9310.4517483870932</v>
          </cell>
          <cell r="AR193">
            <v>106089.97725806459</v>
          </cell>
          <cell r="AS193">
            <v>1409.0334193548388</v>
          </cell>
          <cell r="AT193">
            <v>37.895529032258054</v>
          </cell>
          <cell r="AU193">
            <v>16841724.264150001</v>
          </cell>
          <cell r="AV193">
            <v>444425.09958928695</v>
          </cell>
        </row>
        <row r="194">
          <cell r="A194">
            <v>43496</v>
          </cell>
          <cell r="B194">
            <v>2698888.2283702232</v>
          </cell>
          <cell r="C194">
            <v>1978251.5832089328</v>
          </cell>
          <cell r="D194">
            <v>865202.31024464709</v>
          </cell>
          <cell r="E194">
            <v>783966.23024464713</v>
          </cell>
          <cell r="F194">
            <v>81236.08</v>
          </cell>
          <cell r="G194">
            <v>1113049.2729642857</v>
          </cell>
          <cell r="H194">
            <v>1054925.724577189</v>
          </cell>
          <cell r="I194">
            <v>1038058.4940895359</v>
          </cell>
          <cell r="J194">
            <v>16867.230487653</v>
          </cell>
          <cell r="K194">
            <v>16819.189748946665</v>
          </cell>
          <cell r="L194">
            <v>48.040738706332178</v>
          </cell>
          <cell r="M194">
            <v>58123.548387096773</v>
          </cell>
          <cell r="N194">
            <v>720636.6451612903</v>
          </cell>
          <cell r="O194">
            <v>1802135.143302266</v>
          </cell>
          <cell r="P194">
            <v>3394753.355371532</v>
          </cell>
          <cell r="Q194">
            <v>1559775.4499268769</v>
          </cell>
          <cell r="R194">
            <v>1469263.1493233731</v>
          </cell>
          <cell r="S194">
            <v>2665163.9710169672</v>
          </cell>
          <cell r="T194">
            <v>1525973.7720755283</v>
          </cell>
          <cell r="U194">
            <v>1499343.6430432701</v>
          </cell>
          <cell r="V194">
            <v>146644.81621120201</v>
          </cell>
          <cell r="W194">
            <v>234454.14862013099</v>
          </cell>
          <cell r="X194">
            <v>209172.67036438201</v>
          </cell>
          <cell r="Y194">
            <v>92115.911056447003</v>
          </cell>
          <cell r="Z194">
            <v>418885.14676662901</v>
          </cell>
          <cell r="AA194">
            <v>349931.37925202801</v>
          </cell>
          <cell r="AB194">
            <v>50900.990434326202</v>
          </cell>
          <cell r="AC194">
            <v>26630.129032258064</v>
          </cell>
          <cell r="AD194">
            <v>1282116.8656777891</v>
          </cell>
          <cell r="AE194">
            <v>788088.92019764287</v>
          </cell>
          <cell r="AF194">
            <v>685296.91907872597</v>
          </cell>
          <cell r="AG194">
            <v>102792.00111891684</v>
          </cell>
          <cell r="AH194">
            <v>501480.05808683572</v>
          </cell>
          <cell r="AI194">
            <v>1253104.7324129038</v>
          </cell>
          <cell r="AJ194">
            <v>1101764.2659161291</v>
          </cell>
          <cell r="AK194">
            <v>808046.75695161265</v>
          </cell>
          <cell r="AL194">
            <v>293717.50896451646</v>
          </cell>
          <cell r="AM194">
            <v>151340.46649677469</v>
          </cell>
          <cell r="AN194">
            <v>583491.78364193556</v>
          </cell>
          <cell r="AO194">
            <v>582166.00939354848</v>
          </cell>
          <cell r="AP194">
            <v>463236.44289677421</v>
          </cell>
          <cell r="AQ194">
            <v>12484.81115483871</v>
          </cell>
          <cell r="AR194">
            <v>106444.75534193555</v>
          </cell>
          <cell r="AS194">
            <v>1325.7742483870968</v>
          </cell>
          <cell r="AT194">
            <v>37.395906451612909</v>
          </cell>
          <cell r="AU194">
            <v>17200766.41535667</v>
          </cell>
          <cell r="AV194">
            <v>459963.88502075715</v>
          </cell>
        </row>
        <row r="195">
          <cell r="A195">
            <v>43524</v>
          </cell>
          <cell r="B195">
            <v>2732738.005943187</v>
          </cell>
          <cell r="C195">
            <v>2051478.505943187</v>
          </cell>
          <cell r="D195">
            <v>881645.42535550206</v>
          </cell>
          <cell r="E195">
            <v>804849.42435550201</v>
          </cell>
          <cell r="F195">
            <v>76796.001000000004</v>
          </cell>
          <cell r="G195">
            <v>1169833.0805876849</v>
          </cell>
          <cell r="H195">
            <v>1109486.9377305419</v>
          </cell>
          <cell r="I195">
            <v>1093084.4883651603</v>
          </cell>
          <cell r="J195">
            <v>16402.449365381453</v>
          </cell>
          <cell r="K195">
            <v>16349.964461980086</v>
          </cell>
          <cell r="L195">
            <v>52.484903401367596</v>
          </cell>
          <cell r="M195">
            <v>60346.142857142862</v>
          </cell>
          <cell r="N195">
            <v>681259.5</v>
          </cell>
          <cell r="O195">
            <v>1803798.007511182</v>
          </cell>
          <cell r="P195">
            <v>3458466.8527054372</v>
          </cell>
          <cell r="Q195">
            <v>1574529.918021675</v>
          </cell>
          <cell r="R195">
            <v>1495266.4389183528</v>
          </cell>
          <cell r="S195">
            <v>2748770.4474557838</v>
          </cell>
          <cell r="T195">
            <v>1539786.0682847714</v>
          </cell>
          <cell r="U195">
            <v>1513753.2468562</v>
          </cell>
          <cell r="V195">
            <v>144707.910110798</v>
          </cell>
          <cell r="W195">
            <v>233791.108863631</v>
          </cell>
          <cell r="X195">
            <v>210730.99227290199</v>
          </cell>
          <cell r="Y195">
            <v>92293.846192776604</v>
          </cell>
          <cell r="Z195">
            <v>419628.17610220902</v>
          </cell>
          <cell r="AA195">
            <v>359931.511038834</v>
          </cell>
          <cell r="AB195">
            <v>48818.017442232798</v>
          </cell>
          <cell r="AC195">
            <v>26032.821428571428</v>
          </cell>
          <cell r="AD195">
            <v>1304105.2832219489</v>
          </cell>
          <cell r="AE195">
            <v>789611.23024953168</v>
          </cell>
          <cell r="AF195">
            <v>690417.01456285082</v>
          </cell>
          <cell r="AG195">
            <v>99194.215686680822</v>
          </cell>
          <cell r="AH195">
            <v>538175.76250567881</v>
          </cell>
          <cell r="AI195">
            <v>1274178.682332143</v>
          </cell>
          <cell r="AJ195">
            <v>1137156.3813571432</v>
          </cell>
          <cell r="AK195">
            <v>830464.74730357144</v>
          </cell>
          <cell r="AL195">
            <v>306691.63405357173</v>
          </cell>
          <cell r="AM195">
            <v>137022.30097499979</v>
          </cell>
          <cell r="AN195">
            <v>605335.08877142856</v>
          </cell>
          <cell r="AO195">
            <v>603772.230125</v>
          </cell>
          <cell r="AP195">
            <v>480702.73757142853</v>
          </cell>
          <cell r="AQ195">
            <v>14513.669703571426</v>
          </cell>
          <cell r="AR195">
            <v>108555.82285000004</v>
          </cell>
          <cell r="AS195">
            <v>1562.8586464285715</v>
          </cell>
          <cell r="AT195">
            <v>38.340042857142862</v>
          </cell>
          <cell r="AU195">
            <v>17731141.59011</v>
          </cell>
          <cell r="AV195">
            <v>462470.57302927965</v>
          </cell>
        </row>
        <row r="196">
          <cell r="A196">
            <v>43555</v>
          </cell>
          <cell r="B196">
            <v>2735551.0971461972</v>
          </cell>
          <cell r="C196">
            <v>2112768.1294042617</v>
          </cell>
          <cell r="D196">
            <v>924603.43840446952</v>
          </cell>
          <cell r="E196">
            <v>834536.77740446955</v>
          </cell>
          <cell r="F196">
            <v>90066.660999999993</v>
          </cell>
          <cell r="G196">
            <v>1188164.6909997922</v>
          </cell>
          <cell r="H196">
            <v>1125254.497451405</v>
          </cell>
          <cell r="I196">
            <v>1097505.2998779148</v>
          </cell>
          <cell r="J196">
            <v>27749.19757349047</v>
          </cell>
          <cell r="K196">
            <v>27696.110431755675</v>
          </cell>
          <cell r="L196">
            <v>53.087141734793725</v>
          </cell>
          <cell r="M196">
            <v>62910.193548387098</v>
          </cell>
          <cell r="N196">
            <v>622782.96774193551</v>
          </cell>
          <cell r="O196">
            <v>1866239.669161896</v>
          </cell>
          <cell r="P196">
            <v>3495960.429122888</v>
          </cell>
          <cell r="Q196">
            <v>1618785.313359512</v>
          </cell>
          <cell r="R196">
            <v>1540044.2879981077</v>
          </cell>
          <cell r="S196">
            <v>2824776.7469283808</v>
          </cell>
          <cell r="T196">
            <v>1541413.7103857489</v>
          </cell>
          <cell r="U196">
            <v>1516788.2910309101</v>
          </cell>
          <cell r="V196">
            <v>143339.87101265299</v>
          </cell>
          <cell r="W196">
            <v>234142.44889933299</v>
          </cell>
          <cell r="X196">
            <v>210942.747115798</v>
          </cell>
          <cell r="Y196">
            <v>91354.726332460603</v>
          </cell>
          <cell r="Z196">
            <v>419676.94835138001</v>
          </cell>
          <cell r="AA196">
            <v>365575.09408260102</v>
          </cell>
          <cell r="AB196">
            <v>47214.847485892198</v>
          </cell>
          <cell r="AC196">
            <v>24625.419354838708</v>
          </cell>
          <cell r="AD196">
            <v>1326946.3091244891</v>
          </cell>
          <cell r="AE196">
            <v>809649.53658788605</v>
          </cell>
          <cell r="AF196">
            <v>705507.51059363806</v>
          </cell>
          <cell r="AG196">
            <v>104142.02599424799</v>
          </cell>
          <cell r="AH196">
            <v>509792.08674193866</v>
          </cell>
          <cell r="AI196">
            <v>1415025.0953322579</v>
          </cell>
          <cell r="AJ196">
            <v>1229673.0026258063</v>
          </cell>
          <cell r="AK196">
            <v>895939.5705838711</v>
          </cell>
          <cell r="AL196">
            <v>333733.43204193516</v>
          </cell>
          <cell r="AM196">
            <v>185352.09270645166</v>
          </cell>
          <cell r="AN196">
            <v>652833.28973870957</v>
          </cell>
          <cell r="AO196">
            <v>650637.92985161277</v>
          </cell>
          <cell r="AP196">
            <v>524048.50623548392</v>
          </cell>
          <cell r="AQ196">
            <v>13606.994629032266</v>
          </cell>
          <cell r="AR196">
            <v>112982.42898709659</v>
          </cell>
          <cell r="AS196">
            <v>2195.3598870967744</v>
          </cell>
          <cell r="AT196">
            <v>41.189519354838701</v>
          </cell>
          <cell r="AU196">
            <v>18295198.11104333</v>
          </cell>
          <cell r="AV196">
            <v>444171.19688710617</v>
          </cell>
        </row>
        <row r="197">
          <cell r="A197">
            <v>43585</v>
          </cell>
          <cell r="B197">
            <v>2753704.3889258094</v>
          </cell>
          <cell r="C197">
            <v>2176208.1222591428</v>
          </cell>
          <cell r="D197">
            <v>960598.61560250318</v>
          </cell>
          <cell r="E197">
            <v>848129.5596025032</v>
          </cell>
          <cell r="F197">
            <v>112469.05600000001</v>
          </cell>
          <cell r="G197">
            <v>1215609.5066566395</v>
          </cell>
          <cell r="H197">
            <v>1151449.4733233061</v>
          </cell>
          <cell r="I197">
            <v>1121165.9587550841</v>
          </cell>
          <cell r="J197">
            <v>30283.514568221999</v>
          </cell>
          <cell r="K197">
            <v>30219.575065271354</v>
          </cell>
          <cell r="L197">
            <v>63.939502950647643</v>
          </cell>
          <cell r="M197">
            <v>64160.033333333333</v>
          </cell>
          <cell r="N197">
            <v>577496.26666666672</v>
          </cell>
          <cell r="O197">
            <v>1920950.0313327911</v>
          </cell>
          <cell r="P197">
            <v>3525868.6717745378</v>
          </cell>
          <cell r="Q197">
            <v>1662054.262438105</v>
          </cell>
          <cell r="R197">
            <v>1576573.8930890006</v>
          </cell>
          <cell r="S197">
            <v>2888533.2528257342</v>
          </cell>
          <cell r="T197">
            <v>1537042.8246514366</v>
          </cell>
          <cell r="U197">
            <v>1513311.8579847701</v>
          </cell>
          <cell r="V197">
            <v>143285.410777529</v>
          </cell>
          <cell r="W197">
            <v>232845.81476857001</v>
          </cell>
          <cell r="X197">
            <v>211207.13127892601</v>
          </cell>
          <cell r="Y197">
            <v>90878.482764798304</v>
          </cell>
          <cell r="Z197">
            <v>419538.77680244599</v>
          </cell>
          <cell r="AA197">
            <v>365936.46828263899</v>
          </cell>
          <cell r="AB197">
            <v>45281.541498873303</v>
          </cell>
          <cell r="AC197">
            <v>23730.966666666667</v>
          </cell>
          <cell r="AD197">
            <v>1355945.247755023</v>
          </cell>
          <cell r="AE197">
            <v>833788.65926264913</v>
          </cell>
          <cell r="AF197">
            <v>728444.33348649752</v>
          </cell>
          <cell r="AG197">
            <v>105344.32577615166</v>
          </cell>
          <cell r="AH197">
            <v>517979.87649035832</v>
          </cell>
          <cell r="AI197">
            <v>1506386.1321933335</v>
          </cell>
          <cell r="AJ197">
            <v>1291465.0103766667</v>
          </cell>
          <cell r="AK197">
            <v>946609.39070666663</v>
          </cell>
          <cell r="AL197">
            <v>344855.61967000004</v>
          </cell>
          <cell r="AM197">
            <v>214921.1218166668</v>
          </cell>
          <cell r="AN197">
            <v>684412.23445333331</v>
          </cell>
          <cell r="AO197">
            <v>682729.78087333334</v>
          </cell>
          <cell r="AP197">
            <v>551162.83103666676</v>
          </cell>
          <cell r="AQ197">
            <v>12985.968366666664</v>
          </cell>
          <cell r="AR197">
            <v>118580.98146999991</v>
          </cell>
          <cell r="AS197">
            <v>1682.4535799999999</v>
          </cell>
          <cell r="AT197">
            <v>43.106603333333346</v>
          </cell>
          <cell r="AU197">
            <v>18884819.515349999</v>
          </cell>
          <cell r="AV197">
            <v>438095.74531581806</v>
          </cell>
        </row>
        <row r="198">
          <cell r="A198">
            <v>43616</v>
          </cell>
          <cell r="B198">
            <v>2842151.5342147304</v>
          </cell>
          <cell r="C198">
            <v>2225899.7922792467</v>
          </cell>
          <cell r="D198">
            <v>992142.6949648055</v>
          </cell>
          <cell r="E198">
            <v>874664.29996480548</v>
          </cell>
          <cell r="F198">
            <v>117478.395</v>
          </cell>
          <cell r="G198">
            <v>1233757.0973144411</v>
          </cell>
          <cell r="H198">
            <v>1167269.5166692799</v>
          </cell>
          <cell r="I198">
            <v>1137147.0364425492</v>
          </cell>
          <cell r="J198">
            <v>30122.480226730495</v>
          </cell>
          <cell r="K198">
            <v>30027.741208154333</v>
          </cell>
          <cell r="L198">
            <v>94.739018576158998</v>
          </cell>
          <cell r="M198">
            <v>66487.580645161288</v>
          </cell>
          <cell r="N198">
            <v>616251.74193548388</v>
          </cell>
          <cell r="O198">
            <v>2000778.131887079</v>
          </cell>
          <cell r="P198">
            <v>3624308.388803144</v>
          </cell>
          <cell r="Q198">
            <v>1708782.896893732</v>
          </cell>
          <cell r="R198">
            <v>1616458.1923420089</v>
          </cell>
          <cell r="S198">
            <v>2950884.314882311</v>
          </cell>
          <cell r="T198">
            <v>1548575.7021057333</v>
          </cell>
          <cell r="U198">
            <v>1525278.2504928301</v>
          </cell>
          <cell r="V198">
            <v>147613.60896725301</v>
          </cell>
          <cell r="W198">
            <v>228811.70058958299</v>
          </cell>
          <cell r="X198">
            <v>211981.58771029799</v>
          </cell>
          <cell r="Y198">
            <v>90302.5146915113</v>
          </cell>
          <cell r="Z198">
            <v>420356.08036506199</v>
          </cell>
          <cell r="AA198">
            <v>383883.28953710699</v>
          </cell>
          <cell r="AB198">
            <v>44204.4321370775</v>
          </cell>
          <cell r="AC198">
            <v>23297.451612903227</v>
          </cell>
          <cell r="AD198">
            <v>1390612.146229337</v>
          </cell>
          <cell r="AE198">
            <v>851309.63648790133</v>
          </cell>
          <cell r="AF198">
            <v>741793.89237720356</v>
          </cell>
          <cell r="AG198">
            <v>109515.74411069778</v>
          </cell>
          <cell r="AH198">
            <v>529417.20006772457</v>
          </cell>
          <cell r="AI198">
            <v>1581058.4445483873</v>
          </cell>
          <cell r="AJ198">
            <v>1370094.2697032259</v>
          </cell>
          <cell r="AK198">
            <v>1016677.5878419356</v>
          </cell>
          <cell r="AL198">
            <v>353416.68186129036</v>
          </cell>
          <cell r="AM198">
            <v>210964.17484516138</v>
          </cell>
          <cell r="AN198">
            <v>714656.99143225828</v>
          </cell>
          <cell r="AO198">
            <v>712993.54395483888</v>
          </cell>
          <cell r="AP198">
            <v>574381.60755806451</v>
          </cell>
          <cell r="AQ198">
            <v>13571.221370967747</v>
          </cell>
          <cell r="AR198">
            <v>125040.71502580662</v>
          </cell>
          <cell r="AS198">
            <v>1663.4474774193545</v>
          </cell>
          <cell r="AT198">
            <v>44.880880645161298</v>
          </cell>
          <cell r="AU198">
            <v>19569360.215500001</v>
          </cell>
          <cell r="AV198">
            <v>436028.8821028251</v>
          </cell>
        </row>
        <row r="199">
          <cell r="A199">
            <v>43646</v>
          </cell>
          <cell r="B199">
            <v>2866029.8620222481</v>
          </cell>
          <cell r="C199">
            <v>2274285.0620222483</v>
          </cell>
          <cell r="D199">
            <v>1004921.41469306</v>
          </cell>
          <cell r="E199">
            <v>885661.07769306004</v>
          </cell>
          <cell r="F199">
            <v>119260.337</v>
          </cell>
          <cell r="G199">
            <v>1269363.6473291884</v>
          </cell>
          <cell r="H199">
            <v>1198996.413995855</v>
          </cell>
          <cell r="I199">
            <v>1175954.7637101393</v>
          </cell>
          <cell r="J199">
            <v>23041.650285715608</v>
          </cell>
          <cell r="K199">
            <v>22991.713288320949</v>
          </cell>
          <cell r="L199">
            <v>49.936997394657851</v>
          </cell>
          <cell r="M199">
            <v>70367.233333333337</v>
          </cell>
          <cell r="N199">
            <v>591744.80000000005</v>
          </cell>
          <cell r="O199">
            <v>2012961.2328687389</v>
          </cell>
          <cell r="P199">
            <v>3694781.2112304</v>
          </cell>
          <cell r="Q199">
            <v>1760604.596062249</v>
          </cell>
          <cell r="R199">
            <v>1642192.6772780947</v>
          </cell>
          <cell r="S199">
            <v>3030833.6489696731</v>
          </cell>
          <cell r="T199">
            <v>1554321.3504582434</v>
          </cell>
          <cell r="U199">
            <v>1529729.41712491</v>
          </cell>
          <cell r="V199">
            <v>152197.710550763</v>
          </cell>
          <cell r="W199">
            <v>225335.713824885</v>
          </cell>
          <cell r="X199">
            <v>212623.88750472601</v>
          </cell>
          <cell r="Y199">
            <v>89022.472381826505</v>
          </cell>
          <cell r="Z199">
            <v>419664.25410752901</v>
          </cell>
          <cell r="AA199">
            <v>389976.35849674098</v>
          </cell>
          <cell r="AB199">
            <v>43741.621680161603</v>
          </cell>
          <cell r="AC199">
            <v>24591.933333333334</v>
          </cell>
          <cell r="AD199">
            <v>1355592.7620229891</v>
          </cell>
          <cell r="AE199">
            <v>866994.41344001447</v>
          </cell>
          <cell r="AF199">
            <v>756531.59958503465</v>
          </cell>
          <cell r="AG199">
            <v>110462.81385497976</v>
          </cell>
          <cell r="AH199">
            <v>479113.8872818494</v>
          </cell>
          <cell r="AI199">
            <v>1526540.2810566665</v>
          </cell>
          <cell r="AJ199">
            <v>1343990.3786033334</v>
          </cell>
          <cell r="AK199">
            <v>998071.11763333355</v>
          </cell>
          <cell r="AL199">
            <v>345919.26096999983</v>
          </cell>
          <cell r="AM199">
            <v>182549.90245333314</v>
          </cell>
          <cell r="AN199">
            <v>685934.09163333336</v>
          </cell>
          <cell r="AO199">
            <v>684547.79368666664</v>
          </cell>
          <cell r="AP199">
            <v>548610.43467666663</v>
          </cell>
          <cell r="AQ199">
            <v>12349.867913333337</v>
          </cell>
          <cell r="AR199">
            <v>123587.49109666668</v>
          </cell>
          <cell r="AS199">
            <v>1386.2979466666666</v>
          </cell>
          <cell r="AT199">
            <v>43.783440000000006</v>
          </cell>
          <cell r="AU199">
            <v>20314464.783023331</v>
          </cell>
          <cell r="AV199">
            <v>463975.98688050389</v>
          </cell>
        </row>
        <row r="200">
          <cell r="A200">
            <v>43677</v>
          </cell>
          <cell r="B200">
            <v>2912905.1870943136</v>
          </cell>
          <cell r="C200">
            <v>2326096.6387072168</v>
          </cell>
          <cell r="D200">
            <v>1009001.425606773</v>
          </cell>
          <cell r="E200">
            <v>900113.63860677299</v>
          </cell>
          <cell r="F200">
            <v>108887.787</v>
          </cell>
          <cell r="G200">
            <v>1317095.2131004438</v>
          </cell>
          <cell r="H200">
            <v>1246541.4711649599</v>
          </cell>
          <cell r="I200">
            <v>1226287.8974335613</v>
          </cell>
          <cell r="J200">
            <v>20253.573731398748</v>
          </cell>
          <cell r="K200">
            <v>20205.059317047111</v>
          </cell>
          <cell r="L200">
            <v>48.514414351635892</v>
          </cell>
          <cell r="M200">
            <v>70553.741935483864</v>
          </cell>
          <cell r="N200">
            <v>586808.54838709673</v>
          </cell>
          <cell r="O200">
            <v>2018569.192472033</v>
          </cell>
          <cell r="P200">
            <v>3720395.5964920339</v>
          </cell>
          <cell r="Q200">
            <v>1781165.482194683</v>
          </cell>
          <cell r="R200">
            <v>1676983.8272478357</v>
          </cell>
          <cell r="S200">
            <v>3088787.224073811</v>
          </cell>
          <cell r="T200">
            <v>1568966.2169250813</v>
          </cell>
          <cell r="U200">
            <v>1544008.6362799201</v>
          </cell>
          <cell r="V200">
            <v>158979.04369182899</v>
          </cell>
          <cell r="W200">
            <v>221274.34873932201</v>
          </cell>
          <cell r="X200">
            <v>212782.663701329</v>
          </cell>
          <cell r="Y200">
            <v>87552.193472718296</v>
          </cell>
          <cell r="Z200">
            <v>419895.24667665601</v>
          </cell>
          <cell r="AA200">
            <v>400814.44044756202</v>
          </cell>
          <cell r="AB200">
            <v>45097.020764036897</v>
          </cell>
          <cell r="AC200">
            <v>24957.580645161292</v>
          </cell>
          <cell r="AD200">
            <v>1369746.6070647959</v>
          </cell>
          <cell r="AE200">
            <v>890225.29069726809</v>
          </cell>
          <cell r="AF200">
            <v>776870.1886410627</v>
          </cell>
          <cell r="AG200">
            <v>113355.10205620537</v>
          </cell>
          <cell r="AH200">
            <v>470910.54456827824</v>
          </cell>
          <cell r="AI200">
            <v>1466921.4818000002</v>
          </cell>
          <cell r="AJ200">
            <v>1343306.6933064521</v>
          </cell>
          <cell r="AK200">
            <v>1004076.2550419359</v>
          </cell>
          <cell r="AL200">
            <v>339230.43826451618</v>
          </cell>
          <cell r="AM200">
            <v>123614.78849354805</v>
          </cell>
          <cell r="AN200">
            <v>683704.28937419353</v>
          </cell>
          <cell r="AO200">
            <v>681582.18084193545</v>
          </cell>
          <cell r="AP200">
            <v>548245.27805806452</v>
          </cell>
          <cell r="AQ200">
            <v>13864.047193548391</v>
          </cell>
          <cell r="AR200">
            <v>119472.85559032254</v>
          </cell>
          <cell r="AS200">
            <v>2122.1085322580643</v>
          </cell>
          <cell r="AT200">
            <v>42.450806451612898</v>
          </cell>
          <cell r="AU200">
            <v>21230343.939643331</v>
          </cell>
          <cell r="AV200">
            <v>500116.38680745708</v>
          </cell>
        </row>
        <row r="201">
          <cell r="A201">
            <v>43708</v>
          </cell>
          <cell r="B201">
            <v>3010235.1297864467</v>
          </cell>
          <cell r="C201">
            <v>2367295.2265606401</v>
          </cell>
          <cell r="D201">
            <v>1045072.531510785</v>
          </cell>
          <cell r="E201">
            <v>920622.18451078504</v>
          </cell>
          <cell r="F201">
            <v>124450.34699999999</v>
          </cell>
          <cell r="G201">
            <v>1322222.6950498552</v>
          </cell>
          <cell r="H201">
            <v>1251169.436985339</v>
          </cell>
          <cell r="I201">
            <v>1234422.755278016</v>
          </cell>
          <cell r="J201">
            <v>16746.681707323107</v>
          </cell>
          <cell r="K201">
            <v>16700.723325513696</v>
          </cell>
          <cell r="L201">
            <v>45.958381809411385</v>
          </cell>
          <cell r="M201">
            <v>71053.258064516136</v>
          </cell>
          <cell r="N201">
            <v>642939.90322580643</v>
          </cell>
          <cell r="O201">
            <v>2095220.871264061</v>
          </cell>
          <cell r="P201">
            <v>3836797.7838683589</v>
          </cell>
          <cell r="Q201">
            <v>1836862.0462203261</v>
          </cell>
          <cell r="R201">
            <v>1708840.8424859489</v>
          </cell>
          <cell r="S201">
            <v>3162554.204860446</v>
          </cell>
          <cell r="T201">
            <v>1598160.4269870138</v>
          </cell>
          <cell r="U201">
            <v>1573078.6850515299</v>
          </cell>
          <cell r="V201">
            <v>167125.06137540899</v>
          </cell>
          <cell r="W201">
            <v>222216.147689273</v>
          </cell>
          <cell r="X201">
            <v>213466.9970912</v>
          </cell>
          <cell r="Y201">
            <v>86070.445469978702</v>
          </cell>
          <cell r="Z201">
            <v>415954.02785154898</v>
          </cell>
          <cell r="AA201">
            <v>424280.85273669998</v>
          </cell>
          <cell r="AB201">
            <v>48454.363875519499</v>
          </cell>
          <cell r="AC201">
            <v>25081.741935483871</v>
          </cell>
          <cell r="AD201">
            <v>1310309.395115234</v>
          </cell>
          <cell r="AE201">
            <v>903034.3183252241</v>
          </cell>
          <cell r="AF201">
            <v>788218.65797516378</v>
          </cell>
          <cell r="AG201">
            <v>114815.66035006035</v>
          </cell>
          <cell r="AH201">
            <v>413607.28254613606</v>
          </cell>
          <cell r="AI201">
            <v>1751255.9671612908</v>
          </cell>
          <cell r="AJ201">
            <v>1599078.6371677425</v>
          </cell>
          <cell r="AK201">
            <v>1190425.679432258</v>
          </cell>
          <cell r="AL201">
            <v>408652.95773548447</v>
          </cell>
          <cell r="AM201">
            <v>152177.32999354834</v>
          </cell>
          <cell r="AN201">
            <v>840915.78801612894</v>
          </cell>
          <cell r="AO201">
            <v>836680.48834838695</v>
          </cell>
          <cell r="AP201">
            <v>673810.00343548402</v>
          </cell>
          <cell r="AQ201">
            <v>16391.470367741931</v>
          </cell>
          <cell r="AR201">
            <v>146479.01454516099</v>
          </cell>
          <cell r="AS201">
            <v>4235.2996677419369</v>
          </cell>
          <cell r="AT201">
            <v>52.464509677419343</v>
          </cell>
          <cell r="AU201">
            <v>22181662.704576671</v>
          </cell>
          <cell r="AV201">
            <v>422793.67215974629</v>
          </cell>
        </row>
        <row r="202">
          <cell r="A202">
            <v>43738</v>
          </cell>
          <cell r="B202">
            <v>3024416.6921518384</v>
          </cell>
          <cell r="C202">
            <v>2419628.2254851717</v>
          </cell>
          <cell r="D202">
            <v>1148513.277300549</v>
          </cell>
          <cell r="E202">
            <v>1009996.087300549</v>
          </cell>
          <cell r="F202">
            <v>138517.19</v>
          </cell>
          <cell r="G202">
            <v>1271114.9481846227</v>
          </cell>
          <cell r="H202">
            <v>1199186.6815179561</v>
          </cell>
          <cell r="I202">
            <v>1185193.627746478</v>
          </cell>
          <cell r="J202">
            <v>13993.053771478271</v>
          </cell>
          <cell r="K202">
            <v>13949.97130186932</v>
          </cell>
          <cell r="L202">
            <v>43.082469608951023</v>
          </cell>
          <cell r="M202">
            <v>71928.266666666663</v>
          </cell>
          <cell r="N202">
            <v>604788.46666666667</v>
          </cell>
          <cell r="O202">
            <v>2189688.5257928078</v>
          </cell>
          <cell r="P202">
            <v>3868150.6934734862</v>
          </cell>
          <cell r="Q202">
            <v>1972322.085903483</v>
          </cell>
          <cell r="R202">
            <v>1822578.1736535362</v>
          </cell>
          <cell r="S202">
            <v>3238693.6395230419</v>
          </cell>
          <cell r="T202">
            <v>1646999.7747445267</v>
          </cell>
          <cell r="U202">
            <v>1622874.40807786</v>
          </cell>
          <cell r="V202">
            <v>187533.59502596501</v>
          </cell>
          <cell r="W202">
            <v>236493.55018268499</v>
          </cell>
          <cell r="X202">
            <v>214218.679362539</v>
          </cell>
          <cell r="Y202">
            <v>84096.223491679397</v>
          </cell>
          <cell r="Z202">
            <v>411944.04059499101</v>
          </cell>
          <cell r="AA202">
            <v>436801.400786852</v>
          </cell>
          <cell r="AB202">
            <v>49578.591609372801</v>
          </cell>
          <cell r="AC202">
            <v>24125.366666666665</v>
          </cell>
          <cell r="AD202">
            <v>1363571.858381896</v>
          </cell>
          <cell r="AE202">
            <v>928801.06631494849</v>
          </cell>
          <cell r="AF202">
            <v>812582.08635298721</v>
          </cell>
          <cell r="AG202">
            <v>116218.97996196129</v>
          </cell>
          <cell r="AH202">
            <v>434596.88274995203</v>
          </cell>
          <cell r="AI202">
            <v>1438087.9218500003</v>
          </cell>
          <cell r="AJ202">
            <v>1280416.5940000003</v>
          </cell>
          <cell r="AK202">
            <v>916399.1151266665</v>
          </cell>
          <cell r="AL202">
            <v>364017.47887333378</v>
          </cell>
          <cell r="AM202">
            <v>157671.32785</v>
          </cell>
          <cell r="AN202">
            <v>813341.48872666678</v>
          </cell>
          <cell r="AO202">
            <v>808348.21477000008</v>
          </cell>
          <cell r="AP202">
            <v>641807.29484666651</v>
          </cell>
          <cell r="AQ202">
            <v>14017.941653333326</v>
          </cell>
          <cell r="AR202">
            <v>152522.97827000025</v>
          </cell>
          <cell r="AS202">
            <v>4993.2739566666678</v>
          </cell>
          <cell r="AT202">
            <v>56.586600000000018</v>
          </cell>
          <cell r="AU202">
            <v>23171727.02685</v>
          </cell>
          <cell r="AV202">
            <v>409491.41717031936</v>
          </cell>
        </row>
        <row r="203">
          <cell r="A203">
            <v>43769</v>
          </cell>
          <cell r="B203">
            <v>3053633.3191211009</v>
          </cell>
          <cell r="C203">
            <v>2443118.0287985201</v>
          </cell>
          <cell r="D203">
            <v>1187488.1039055921</v>
          </cell>
          <cell r="E203">
            <v>1062164.4009055921</v>
          </cell>
          <cell r="F203">
            <v>125323.70299999999</v>
          </cell>
          <cell r="G203">
            <v>1255629.924892928</v>
          </cell>
          <cell r="H203">
            <v>1181945.1829574441</v>
          </cell>
          <cell r="I203">
            <v>1167318.6124257154</v>
          </cell>
          <cell r="J203">
            <v>14626.570531728619</v>
          </cell>
          <cell r="K203">
            <v>14587.131959927405</v>
          </cell>
          <cell r="L203">
            <v>39.438571801216526</v>
          </cell>
          <cell r="M203">
            <v>73684.741935483864</v>
          </cell>
          <cell r="N203">
            <v>610515.29032258061</v>
          </cell>
          <cell r="O203">
            <v>2267917.148897192</v>
          </cell>
          <cell r="P203">
            <v>3913732.5659815301</v>
          </cell>
          <cell r="Q203">
            <v>2017142.1097911489</v>
          </cell>
          <cell r="R203">
            <v>1891587.0490091681</v>
          </cell>
          <cell r="S203">
            <v>3276147.6952899531</v>
          </cell>
          <cell r="T203">
            <v>1706100.0081055956</v>
          </cell>
          <cell r="U203">
            <v>1675118.3952023699</v>
          </cell>
          <cell r="V203">
            <v>211545.55714230999</v>
          </cell>
          <cell r="W203">
            <v>252179.99059199699</v>
          </cell>
          <cell r="X203">
            <v>214686.16090282399</v>
          </cell>
          <cell r="Y203">
            <v>81745.122627970195</v>
          </cell>
          <cell r="Z203">
            <v>407126.410250118</v>
          </cell>
          <cell r="AA203">
            <v>456261.32460306701</v>
          </cell>
          <cell r="AB203">
            <v>53003.557649413298</v>
          </cell>
          <cell r="AC203">
            <v>30981.612903225807</v>
          </cell>
          <cell r="AD203">
            <v>1416148.66518256</v>
          </cell>
          <cell r="AE203">
            <v>951632.42091257486</v>
          </cell>
          <cell r="AF203">
            <v>829422.64810357604</v>
          </cell>
          <cell r="AG203">
            <v>122209.77280899878</v>
          </cell>
          <cell r="AH203">
            <v>460743.62751487485</v>
          </cell>
          <cell r="AI203">
            <v>1361725.1505258067</v>
          </cell>
          <cell r="AJ203">
            <v>1205949.7578677419</v>
          </cell>
          <cell r="AK203">
            <v>888135.53671290341</v>
          </cell>
          <cell r="AL203">
            <v>317814.22115483845</v>
          </cell>
          <cell r="AM203">
            <v>155775.39265806484</v>
          </cell>
          <cell r="AN203">
            <v>743496.62590967759</v>
          </cell>
          <cell r="AO203">
            <v>737445.93504838727</v>
          </cell>
          <cell r="AP203">
            <v>568862.64294516132</v>
          </cell>
          <cell r="AQ203">
            <v>16022.337122580642</v>
          </cell>
          <cell r="AR203">
            <v>152560.9549806453</v>
          </cell>
          <cell r="AS203">
            <v>6050.6908612903244</v>
          </cell>
          <cell r="AT203">
            <v>58.514548387096774</v>
          </cell>
          <cell r="AU203">
            <v>24098831.57838</v>
          </cell>
          <cell r="AV203">
            <v>411843.41745161806</v>
          </cell>
        </row>
        <row r="204">
          <cell r="A204">
            <v>43799</v>
          </cell>
          <cell r="B204">
            <v>3046004.9151613754</v>
          </cell>
          <cell r="C204">
            <v>2451820.4151613754</v>
          </cell>
          <cell r="D204">
            <v>1157019.0306204441</v>
          </cell>
          <cell r="E204">
            <v>1075928.149620444</v>
          </cell>
          <cell r="F204">
            <v>81090.880999999994</v>
          </cell>
          <cell r="G204">
            <v>1294801.3845409313</v>
          </cell>
          <cell r="H204">
            <v>1220106.6512075979</v>
          </cell>
          <cell r="I204">
            <v>1202827.6949743982</v>
          </cell>
          <cell r="J204">
            <v>17278.956233199766</v>
          </cell>
          <cell r="K204">
            <v>17241.238317696418</v>
          </cell>
          <cell r="L204">
            <v>37.717915503349658</v>
          </cell>
          <cell r="M204">
            <v>74694.733333333337</v>
          </cell>
          <cell r="N204">
            <v>594184.5</v>
          </cell>
          <cell r="O204">
            <v>2227017.6303869798</v>
          </cell>
          <cell r="P204">
            <v>3925616.4976937189</v>
          </cell>
          <cell r="Q204">
            <v>2023120.36624071</v>
          </cell>
          <cell r="R204">
            <v>1925001.3496357067</v>
          </cell>
          <cell r="S204">
            <v>3324303.413682837</v>
          </cell>
          <cell r="T204">
            <v>1788182.2790785432</v>
          </cell>
          <cell r="U204">
            <v>1731471.9457452099</v>
          </cell>
          <cell r="V204">
            <v>214464.629208959</v>
          </cell>
          <cell r="W204">
            <v>264330.584427792</v>
          </cell>
          <cell r="X204">
            <v>214705.32450211199</v>
          </cell>
          <cell r="Y204">
            <v>79777.956285886306</v>
          </cell>
          <cell r="Z204">
            <v>403581.56084247702</v>
          </cell>
          <cell r="AA204">
            <v>500231.22266292101</v>
          </cell>
          <cell r="AB204">
            <v>59015.593113443501</v>
          </cell>
          <cell r="AC204">
            <v>56710.333333333336</v>
          </cell>
          <cell r="AD204">
            <v>1599141.694311006</v>
          </cell>
          <cell r="AE204">
            <v>967907.3349442794</v>
          </cell>
          <cell r="AF204">
            <v>849073.20001526258</v>
          </cell>
          <cell r="AG204">
            <v>118834.13492901679</v>
          </cell>
          <cell r="AH204">
            <v>625487.15499669162</v>
          </cell>
          <cell r="AI204">
            <v>1262619.752483333</v>
          </cell>
          <cell r="AJ204">
            <v>1114584.0463266666</v>
          </cell>
          <cell r="AK204">
            <v>814423.99485000013</v>
          </cell>
          <cell r="AL204">
            <v>300160.05147666647</v>
          </cell>
          <cell r="AM204">
            <v>148035.70615666639</v>
          </cell>
          <cell r="AN204">
            <v>689121.51585666637</v>
          </cell>
          <cell r="AO204">
            <v>682621.21051333309</v>
          </cell>
          <cell r="AP204">
            <v>514993.5278366665</v>
          </cell>
          <cell r="AQ204">
            <v>15151.015649999999</v>
          </cell>
          <cell r="AR204">
            <v>152476.6670266666</v>
          </cell>
          <cell r="AS204">
            <v>6500.3053433333325</v>
          </cell>
          <cell r="AT204">
            <v>59.727229999999992</v>
          </cell>
          <cell r="AU204">
            <v>24794883.602880001</v>
          </cell>
          <cell r="AV204">
            <v>415135.33446771273</v>
          </cell>
        </row>
        <row r="205">
          <cell r="A205">
            <v>43830</v>
          </cell>
          <cell r="B205">
            <v>3198075.8708366565</v>
          </cell>
          <cell r="C205">
            <v>2611675.6772882696</v>
          </cell>
          <cell r="D205">
            <v>1250514.3371937671</v>
          </cell>
          <cell r="E205">
            <v>1177455.4011937671</v>
          </cell>
          <cell r="F205">
            <v>73058.936000000002</v>
          </cell>
          <cell r="G205">
            <v>1361161.3400945023</v>
          </cell>
          <cell r="H205">
            <v>1281699.8239654701</v>
          </cell>
          <cell r="I205">
            <v>1259360.5143421164</v>
          </cell>
          <cell r="J205">
            <v>22339.309623353718</v>
          </cell>
          <cell r="K205">
            <v>22297.494622238904</v>
          </cell>
          <cell r="L205">
            <v>41.815001114813029</v>
          </cell>
          <cell r="M205">
            <v>79461.516129032258</v>
          </cell>
          <cell r="N205">
            <v>586400.19354838715</v>
          </cell>
          <cell r="O205">
            <v>2411882.321999731</v>
          </cell>
          <cell r="P205">
            <v>4123147.7884224551</v>
          </cell>
          <cell r="Q205">
            <v>2187403.7952544731</v>
          </cell>
          <cell r="R205">
            <v>2089458.6272330186</v>
          </cell>
          <cell r="S205">
            <v>3528787.9510682272</v>
          </cell>
          <cell r="T205">
            <v>1834355.0694196136</v>
          </cell>
          <cell r="U205">
            <v>1773879.9726454201</v>
          </cell>
          <cell r="V205">
            <v>220587.56871121301</v>
          </cell>
          <cell r="W205">
            <v>281949.08334587101</v>
          </cell>
          <cell r="X205">
            <v>214370.05388602201</v>
          </cell>
          <cell r="Y205">
            <v>77988.227687139602</v>
          </cell>
          <cell r="Z205">
            <v>399439.40369672002</v>
          </cell>
          <cell r="AA205">
            <v>508662.36454210302</v>
          </cell>
          <cell r="AB205">
            <v>64497.164490150302</v>
          </cell>
          <cell r="AC205">
            <v>60475.096774193546</v>
          </cell>
          <cell r="AD205">
            <v>1665258.5521098441</v>
          </cell>
          <cell r="AE205">
            <v>1033182.1225379747</v>
          </cell>
          <cell r="AF205">
            <v>912003.22603925166</v>
          </cell>
          <cell r="AG205">
            <v>121178.89649872312</v>
          </cell>
          <cell r="AH205">
            <v>635783.87618052121</v>
          </cell>
          <cell r="AI205">
            <v>1255455.7556806447</v>
          </cell>
          <cell r="AJ205">
            <v>1099548.2432225808</v>
          </cell>
          <cell r="AK205">
            <v>797934.91444516135</v>
          </cell>
          <cell r="AL205">
            <v>301613.3287774194</v>
          </cell>
          <cell r="AM205">
            <v>155907.51245806389</v>
          </cell>
          <cell r="AN205">
            <v>644701.41020645166</v>
          </cell>
          <cell r="AO205">
            <v>638070.33871290332</v>
          </cell>
          <cell r="AP205">
            <v>475148.42454516131</v>
          </cell>
          <cell r="AQ205">
            <v>15149.454248387103</v>
          </cell>
          <cell r="AR205">
            <v>147772.45991935491</v>
          </cell>
          <cell r="AS205">
            <v>6631.0714935483875</v>
          </cell>
          <cell r="AT205">
            <v>59.878493548387084</v>
          </cell>
          <cell r="AU205">
            <v>25500285.944060002</v>
          </cell>
          <cell r="AV205">
            <v>425867.19259150251</v>
          </cell>
        </row>
        <row r="206">
          <cell r="A206">
            <v>43861</v>
          </cell>
          <cell r="B206">
            <v>3466402.3128721355</v>
          </cell>
          <cell r="C206">
            <v>2806761.8612592323</v>
          </cell>
          <cell r="D206">
            <v>1371315.4447480729</v>
          </cell>
          <cell r="E206">
            <v>1224987.7587480729</v>
          </cell>
          <cell r="F206">
            <v>146327.68599999999</v>
          </cell>
          <cell r="G206">
            <v>1435446.4165111594</v>
          </cell>
          <cell r="H206">
            <v>1356630.70683374</v>
          </cell>
          <cell r="I206">
            <v>1326306.7611378646</v>
          </cell>
          <cell r="J206">
            <v>30323.945695875409</v>
          </cell>
          <cell r="K206">
            <v>30275.323593609817</v>
          </cell>
          <cell r="L206">
            <v>48.622102265588858</v>
          </cell>
          <cell r="M206">
            <v>78815.709677419349</v>
          </cell>
          <cell r="N206">
            <v>659640.45161290327</v>
          </cell>
          <cell r="O206">
            <v>2612527.1648962339</v>
          </cell>
          <cell r="P206">
            <v>4476063.2956913188</v>
          </cell>
          <cell r="Q206">
            <v>2343423.844866232</v>
          </cell>
          <cell r="R206">
            <v>2182957.4130107639</v>
          </cell>
          <cell r="S206">
            <v>3770577.7144830748</v>
          </cell>
          <cell r="T206">
            <v>1864026.0506795906</v>
          </cell>
          <cell r="U206">
            <v>1799594.7603570099</v>
          </cell>
          <cell r="V206">
            <v>222636.73835269001</v>
          </cell>
          <cell r="W206">
            <v>288113.36069982097</v>
          </cell>
          <cell r="X206">
            <v>213164.81491903801</v>
          </cell>
          <cell r="Y206">
            <v>76382.502543347495</v>
          </cell>
          <cell r="Z206">
            <v>401875.37044700002</v>
          </cell>
          <cell r="AA206">
            <v>527680.90727468894</v>
          </cell>
          <cell r="AB206">
            <v>68837.174979659307</v>
          </cell>
          <cell r="AC206">
            <v>64431.290322580644</v>
          </cell>
          <cell r="AD206">
            <v>1613508.7800977081</v>
          </cell>
          <cell r="AE206">
            <v>1074434.1933760296</v>
          </cell>
          <cell r="AF206">
            <v>957969.65426269104</v>
          </cell>
          <cell r="AG206">
            <v>116464.53911333866</v>
          </cell>
          <cell r="AH206">
            <v>548782.98703846347</v>
          </cell>
          <cell r="AI206">
            <v>1306039.1301064515</v>
          </cell>
          <cell r="AJ206">
            <v>1142233.3531935487</v>
          </cell>
          <cell r="AK206">
            <v>817918.63645161269</v>
          </cell>
          <cell r="AL206">
            <v>324314.71674193605</v>
          </cell>
          <cell r="AM206">
            <v>163805.77691290271</v>
          </cell>
          <cell r="AN206">
            <v>609488.96376774169</v>
          </cell>
          <cell r="AO206">
            <v>602230.27798387071</v>
          </cell>
          <cell r="AP206">
            <v>444446.77735161292</v>
          </cell>
          <cell r="AQ206">
            <v>12339.103467741934</v>
          </cell>
          <cell r="AR206">
            <v>145444.39716451586</v>
          </cell>
          <cell r="AS206">
            <v>7258.6857838709675</v>
          </cell>
          <cell r="AT206">
            <v>59.989138709677412</v>
          </cell>
          <cell r="AU206">
            <v>26115454.593466669</v>
          </cell>
          <cell r="AV206">
            <v>435336.38180495729</v>
          </cell>
        </row>
        <row r="207">
          <cell r="A207">
            <v>43890</v>
          </cell>
          <cell r="B207">
            <v>3680308.6205916079</v>
          </cell>
          <cell r="C207">
            <v>3012192.4481778145</v>
          </cell>
          <cell r="D207">
            <v>1498982.1299115261</v>
          </cell>
          <cell r="E207">
            <v>1296422.1939115261</v>
          </cell>
          <cell r="F207">
            <v>202559.93599999999</v>
          </cell>
          <cell r="G207">
            <v>1513210.3182662884</v>
          </cell>
          <cell r="H207">
            <v>1430648.3527490471</v>
          </cell>
          <cell r="I207">
            <v>1377790.9066549127</v>
          </cell>
          <cell r="J207">
            <v>52857.446094134451</v>
          </cell>
          <cell r="K207">
            <v>50554.776834042976</v>
          </cell>
          <cell r="L207">
            <v>2302.6692600914707</v>
          </cell>
          <cell r="M207">
            <v>82561.965517241377</v>
          </cell>
          <cell r="N207">
            <v>668116.17241379316</v>
          </cell>
          <cell r="O207">
            <v>2764408.9896271881</v>
          </cell>
          <cell r="P207">
            <v>4742821.0532739181</v>
          </cell>
          <cell r="Q207">
            <v>2503981.5314813242</v>
          </cell>
          <cell r="R207">
            <v>2296854.601723264</v>
          </cell>
          <cell r="S207">
            <v>4018326.4972300711</v>
          </cell>
          <cell r="T207">
            <v>1902253.2056282763</v>
          </cell>
          <cell r="U207">
            <v>1835680.86080069</v>
          </cell>
          <cell r="V207">
            <v>218511.37118329699</v>
          </cell>
          <cell r="W207">
            <v>298408.19527917902</v>
          </cell>
          <cell r="X207">
            <v>213567.2986449</v>
          </cell>
          <cell r="Y207">
            <v>75734.884752536207</v>
          </cell>
          <cell r="Z207">
            <v>402969.357185992</v>
          </cell>
          <cell r="AA207">
            <v>547390.89587925503</v>
          </cell>
          <cell r="AB207">
            <v>72900.335263874294</v>
          </cell>
          <cell r="AC207">
            <v>66572.344827586203</v>
          </cell>
          <cell r="AD207">
            <v>1804770.6609034161</v>
          </cell>
          <cell r="AE207">
            <v>1122109.0012562883</v>
          </cell>
          <cell r="AF207">
            <v>1000432.407811738</v>
          </cell>
          <cell r="AG207">
            <v>121676.59344455029</v>
          </cell>
          <cell r="AH207">
            <v>720315.64323212672</v>
          </cell>
          <cell r="AI207">
            <v>1308888.7124172414</v>
          </cell>
          <cell r="AJ207">
            <v>1142018.6737344828</v>
          </cell>
          <cell r="AK207">
            <v>808082.79550689633</v>
          </cell>
          <cell r="AL207">
            <v>333935.87822758651</v>
          </cell>
          <cell r="AM207">
            <v>166870.03868275858</v>
          </cell>
          <cell r="AN207">
            <v>604160.34098275856</v>
          </cell>
          <cell r="AO207">
            <v>596397.56341379299</v>
          </cell>
          <cell r="AP207">
            <v>438640.661410345</v>
          </cell>
          <cell r="AQ207">
            <v>10965.033565517242</v>
          </cell>
          <cell r="AR207">
            <v>146791.86843793074</v>
          </cell>
          <cell r="AS207">
            <v>7762.7775689655155</v>
          </cell>
          <cell r="AT207">
            <v>61.342562068965542</v>
          </cell>
          <cell r="AU207">
            <v>26683897.13456</v>
          </cell>
          <cell r="AV207">
            <v>434998.08672093158</v>
          </cell>
        </row>
        <row r="208">
          <cell r="A208">
            <v>43921</v>
          </cell>
          <cell r="B208">
            <v>3930989.8527079462</v>
          </cell>
          <cell r="C208">
            <v>3234174.4656111719</v>
          </cell>
          <cell r="D208">
            <v>1651405.0192015129</v>
          </cell>
          <cell r="E208">
            <v>1423322.6852015129</v>
          </cell>
          <cell r="F208">
            <v>228082.33399999997</v>
          </cell>
          <cell r="G208">
            <v>1582769.4464096592</v>
          </cell>
          <cell r="H208">
            <v>1486225.930280627</v>
          </cell>
          <cell r="I208">
            <v>1424245.9774823354</v>
          </cell>
          <cell r="J208">
            <v>61979.952798291444</v>
          </cell>
          <cell r="K208">
            <v>56071.60450065937</v>
          </cell>
          <cell r="L208">
            <v>5908.3482976320729</v>
          </cell>
          <cell r="M208">
            <v>96543.516129032258</v>
          </cell>
          <cell r="N208">
            <v>696815.38709677418</v>
          </cell>
          <cell r="O208">
            <v>2997304.2444444462</v>
          </cell>
          <cell r="P208">
            <v>5069265.2875656178</v>
          </cell>
          <cell r="Q208">
            <v>2671745.8726531691</v>
          </cell>
          <cell r="R208">
            <v>2467285.3527464219</v>
          </cell>
          <cell r="S208">
            <v>4271480.4483696613</v>
          </cell>
          <cell r="T208">
            <v>1965328.1711964239</v>
          </cell>
          <cell r="U208">
            <v>1901250.4292609401</v>
          </cell>
          <cell r="V208">
            <v>241908.42342986699</v>
          </cell>
          <cell r="W208">
            <v>318115.654775534</v>
          </cell>
          <cell r="X208">
            <v>212697.08205333701</v>
          </cell>
          <cell r="Y208">
            <v>75304.589228261306</v>
          </cell>
          <cell r="Z208">
            <v>405557.97444862302</v>
          </cell>
          <cell r="AA208">
            <v>556320.04497322801</v>
          </cell>
          <cell r="AB208">
            <v>84923.033235396593</v>
          </cell>
          <cell r="AC208">
            <v>64077.741935483871</v>
          </cell>
          <cell r="AD208">
            <v>1962397.53201423</v>
          </cell>
          <cell r="AE208">
            <v>1185151.36289818</v>
          </cell>
          <cell r="AF208">
            <v>1043962.6675449091</v>
          </cell>
          <cell r="AG208">
            <v>141188.69535327094</v>
          </cell>
          <cell r="AH208">
            <v>765701.37038278137</v>
          </cell>
          <cell r="AI208">
            <v>1322594.1484354837</v>
          </cell>
          <cell r="AJ208">
            <v>1154558.190445161</v>
          </cell>
          <cell r="AK208">
            <v>818867.96541612886</v>
          </cell>
          <cell r="AL208">
            <v>335690.2250290321</v>
          </cell>
          <cell r="AM208">
            <v>168035.95799032273</v>
          </cell>
          <cell r="AN208">
            <v>591912.6574096774</v>
          </cell>
          <cell r="AO208">
            <v>583753.78026129026</v>
          </cell>
          <cell r="AP208">
            <v>423894.81160967745</v>
          </cell>
          <cell r="AQ208">
            <v>9510.0027548387097</v>
          </cell>
          <cell r="AR208">
            <v>150348.96589677411</v>
          </cell>
          <cell r="AS208">
            <v>8158.8771483870978</v>
          </cell>
          <cell r="AT208">
            <v>63.24710967741936</v>
          </cell>
          <cell r="AU208">
            <v>26158802.76496334</v>
          </cell>
          <cell r="AV208">
            <v>413596.80937803583</v>
          </cell>
        </row>
        <row r="209">
          <cell r="A209">
            <v>43951</v>
          </cell>
          <cell r="B209">
            <v>4332330.5973086096</v>
          </cell>
          <cell r="C209">
            <v>3617671.9306419427</v>
          </cell>
          <cell r="D209">
            <v>2018783.898419919</v>
          </cell>
          <cell r="E209">
            <v>1742564.4564199189</v>
          </cell>
          <cell r="F209">
            <v>276219.44200000004</v>
          </cell>
          <cell r="G209">
            <v>1598888.0322220239</v>
          </cell>
          <cell r="H209">
            <v>1446846.632222024</v>
          </cell>
          <cell r="I209">
            <v>1379278.0284127949</v>
          </cell>
          <cell r="J209">
            <v>67568.603809228967</v>
          </cell>
          <cell r="K209">
            <v>56794.520977659442</v>
          </cell>
          <cell r="L209">
            <v>10774.082831569514</v>
          </cell>
          <cell r="M209">
            <v>152041.4</v>
          </cell>
          <cell r="N209">
            <v>714658.66666666663</v>
          </cell>
          <cell r="O209">
            <v>3486105.189054579</v>
          </cell>
          <cell r="P209">
            <v>5553509.7566205533</v>
          </cell>
          <cell r="Q209">
            <v>3144802.3110687332</v>
          </cell>
          <cell r="R209">
            <v>2919072.3277027747</v>
          </cell>
          <cell r="S209">
            <v>4742077.229415006</v>
          </cell>
          <cell r="T209">
            <v>2091328.7349911367</v>
          </cell>
          <cell r="U209">
            <v>2033921.1683244701</v>
          </cell>
          <cell r="V209">
            <v>310884.66325792402</v>
          </cell>
          <cell r="W209">
            <v>361549.22991138702</v>
          </cell>
          <cell r="X209">
            <v>211972.16781814399</v>
          </cell>
          <cell r="Y209">
            <v>74467.812062524798</v>
          </cell>
          <cell r="Z209">
            <v>400681.61343575502</v>
          </cell>
          <cell r="AA209">
            <v>564031.12434380595</v>
          </cell>
          <cell r="AB209">
            <v>109385.26334837099</v>
          </cell>
          <cell r="AC209">
            <v>57407.566666666666</v>
          </cell>
          <cell r="AD209">
            <v>2221936.676741079</v>
          </cell>
          <cell r="AE209">
            <v>1359635.1074093026</v>
          </cell>
          <cell r="AF209">
            <v>1176507.871282856</v>
          </cell>
          <cell r="AG209">
            <v>183127.23612644672</v>
          </cell>
          <cell r="AH209">
            <v>853515.72606318747</v>
          </cell>
          <cell r="AI209">
            <v>1359341.3157899999</v>
          </cell>
          <cell r="AJ209">
            <v>1187019.6190966668</v>
          </cell>
          <cell r="AK209">
            <v>854139.99656000012</v>
          </cell>
          <cell r="AL209">
            <v>332879.62253666669</v>
          </cell>
          <cell r="AM209">
            <v>172321.6966933331</v>
          </cell>
          <cell r="AN209">
            <v>580303.19953666651</v>
          </cell>
          <cell r="AO209">
            <v>571798.11910666653</v>
          </cell>
          <cell r="AP209">
            <v>409426.04352333327</v>
          </cell>
          <cell r="AQ209">
            <v>8405.5362533333318</v>
          </cell>
          <cell r="AR209">
            <v>153966.53932999994</v>
          </cell>
          <cell r="AS209">
            <v>8505.0804300000018</v>
          </cell>
          <cell r="AT209">
            <v>65.675316666666674</v>
          </cell>
          <cell r="AU209">
            <v>23946232.586843342</v>
          </cell>
          <cell r="AV209">
            <v>364615.41111985513</v>
          </cell>
        </row>
        <row r="210">
          <cell r="A210">
            <v>43982</v>
          </cell>
          <cell r="B210">
            <v>4646908.7838094626</v>
          </cell>
          <cell r="C210">
            <v>3855999.0096159144</v>
          </cell>
          <cell r="D210">
            <v>2173397.3714892641</v>
          </cell>
          <cell r="E210">
            <v>1824746.514489264</v>
          </cell>
          <cell r="F210">
            <v>348650.85700000002</v>
          </cell>
          <cell r="G210">
            <v>1682601.6381266504</v>
          </cell>
          <cell r="H210">
            <v>1566636.5413524569</v>
          </cell>
          <cell r="I210">
            <v>1488883.0068994728</v>
          </cell>
          <cell r="J210">
            <v>77753.534452983993</v>
          </cell>
          <cell r="K210">
            <v>52519.465699320579</v>
          </cell>
          <cell r="L210">
            <v>25234.06875366341</v>
          </cell>
          <cell r="M210">
            <v>115965.0967741935</v>
          </cell>
          <cell r="N210">
            <v>790909.77419354836</v>
          </cell>
          <cell r="O210">
            <v>3815053.1164059741</v>
          </cell>
          <cell r="P210">
            <v>5993388.3733647671</v>
          </cell>
          <cell r="Q210">
            <v>3425243.0321664368</v>
          </cell>
          <cell r="R210">
            <v>3111942.0705695767</v>
          </cell>
          <cell r="S210">
            <v>5096508.2445855793</v>
          </cell>
          <cell r="T210">
            <v>2178409.0670934934</v>
          </cell>
          <cell r="U210">
            <v>2136213.6154805901</v>
          </cell>
          <cell r="V210">
            <v>312362.39749445498</v>
          </cell>
          <cell r="W210">
            <v>460592.83791200299</v>
          </cell>
          <cell r="X210">
            <v>211812.62696712199</v>
          </cell>
          <cell r="Y210">
            <v>73248.454472874801</v>
          </cell>
          <cell r="Z210">
            <v>396963.88972324901</v>
          </cell>
          <cell r="AA210">
            <v>562514.62971059303</v>
          </cell>
          <cell r="AB210">
            <v>125725.29121351099</v>
          </cell>
          <cell r="AC210">
            <v>42195.451612903227</v>
          </cell>
          <cell r="AD210">
            <v>2258116.685040154</v>
          </cell>
          <cell r="AE210">
            <v>1478879.6810220138</v>
          </cell>
          <cell r="AF210">
            <v>1287195.5560803129</v>
          </cell>
          <cell r="AG210">
            <v>191684.12494170092</v>
          </cell>
          <cell r="AH210">
            <v>765082.50930496247</v>
          </cell>
          <cell r="AI210">
            <v>1339319.0420967739</v>
          </cell>
          <cell r="AJ210">
            <v>1164738.8303225804</v>
          </cell>
          <cell r="AK210">
            <v>828329.36532258033</v>
          </cell>
          <cell r="AL210">
            <v>336409.46500000008</v>
          </cell>
          <cell r="AM210">
            <v>174580.21177419345</v>
          </cell>
          <cell r="AN210">
            <v>554208.40225806437</v>
          </cell>
          <cell r="AO210">
            <v>545474.3324193547</v>
          </cell>
          <cell r="AP210">
            <v>385342.42903225805</v>
          </cell>
          <cell r="AQ210">
            <v>5195.2841935483875</v>
          </cell>
          <cell r="AR210">
            <v>154936.61919354828</v>
          </cell>
          <cell r="AS210">
            <v>8734.06983870968</v>
          </cell>
          <cell r="AT210">
            <v>67.705967741935481</v>
          </cell>
          <cell r="AU210">
            <v>22459091.287813351</v>
          </cell>
          <cell r="AV210">
            <v>331715.09154728055</v>
          </cell>
        </row>
        <row r="211">
          <cell r="A211">
            <v>44012</v>
          </cell>
          <cell r="B211">
            <v>4972594.9342810987</v>
          </cell>
          <cell r="C211">
            <v>4067753.2676144317</v>
          </cell>
          <cell r="D211">
            <v>2221824.1269707792</v>
          </cell>
          <cell r="E211">
            <v>1859430.8969707792</v>
          </cell>
          <cell r="F211">
            <v>362393.23</v>
          </cell>
          <cell r="G211">
            <v>1845929.1406436528</v>
          </cell>
          <cell r="H211">
            <v>1745526.673976986</v>
          </cell>
          <cell r="I211">
            <v>1672081.1036366366</v>
          </cell>
          <cell r="J211">
            <v>73445.570340349295</v>
          </cell>
          <cell r="K211">
            <v>48230.120887485355</v>
          </cell>
          <cell r="L211">
            <v>25215.449452863937</v>
          </cell>
          <cell r="M211">
            <v>100402.4666666667</v>
          </cell>
          <cell r="N211">
            <v>904841.66666666663</v>
          </cell>
          <cell r="O211">
            <v>3976727.925848627</v>
          </cell>
          <cell r="P211">
            <v>6429029.0268070549</v>
          </cell>
          <cell r="Q211">
            <v>3551195.4889961299</v>
          </cell>
          <cell r="R211">
            <v>3205312.5855817534</v>
          </cell>
          <cell r="S211">
            <v>5391743.3401472475</v>
          </cell>
          <cell r="T211">
            <v>2262688.9279836765</v>
          </cell>
          <cell r="U211">
            <v>2225632.6613170099</v>
          </cell>
          <cell r="V211">
            <v>288573.70197281102</v>
          </cell>
          <cell r="W211">
            <v>512462.050479392</v>
          </cell>
          <cell r="X211">
            <v>211921.12857392401</v>
          </cell>
          <cell r="Y211">
            <v>74689.6393400862</v>
          </cell>
          <cell r="Z211">
            <v>399676.28488630999</v>
          </cell>
          <cell r="AA211">
            <v>607522.30345537094</v>
          </cell>
          <cell r="AB211">
            <v>136346.00813181</v>
          </cell>
          <cell r="AC211">
            <v>37056.26666666667</v>
          </cell>
          <cell r="AD211">
            <v>2165635.381731431</v>
          </cell>
          <cell r="AE211">
            <v>1544008.4163240148</v>
          </cell>
          <cell r="AF211">
            <v>1345881.688610974</v>
          </cell>
          <cell r="AG211">
            <v>198126.72771304066</v>
          </cell>
          <cell r="AH211">
            <v>614030.72760372981</v>
          </cell>
          <cell r="AI211">
            <v>1345684.4165000001</v>
          </cell>
          <cell r="AJ211">
            <v>1171020.9259999997</v>
          </cell>
          <cell r="AK211">
            <v>827956.02500000014</v>
          </cell>
          <cell r="AL211">
            <v>343064.90099999961</v>
          </cell>
          <cell r="AM211">
            <v>174663.49050000031</v>
          </cell>
          <cell r="AN211">
            <v>532995.38050000009</v>
          </cell>
          <cell r="AO211">
            <v>524065.4665000001</v>
          </cell>
          <cell r="AP211">
            <v>363078.13049999997</v>
          </cell>
          <cell r="AQ211">
            <v>6246.0459999999985</v>
          </cell>
          <cell r="AR211">
            <v>154741.29000000012</v>
          </cell>
          <cell r="AS211">
            <v>8929.9139999999989</v>
          </cell>
          <cell r="AT211">
            <v>69.548999999999992</v>
          </cell>
          <cell r="AU211">
            <v>22593587.419306681</v>
          </cell>
          <cell r="AV211">
            <v>324858.5518024225</v>
          </cell>
        </row>
        <row r="212">
          <cell r="A212">
            <v>44043</v>
          </cell>
          <cell r="B212">
            <v>5194753.2373487614</v>
          </cell>
          <cell r="C212">
            <v>4270733.3341229549</v>
          </cell>
          <cell r="D212">
            <v>2298442.6073053312</v>
          </cell>
          <cell r="E212">
            <v>1926907.2053053312</v>
          </cell>
          <cell r="F212">
            <v>371535.402</v>
          </cell>
          <cell r="G212">
            <v>1972290.7268176239</v>
          </cell>
          <cell r="H212">
            <v>1873164.9203660111</v>
          </cell>
          <cell r="I212">
            <v>1809887.4090937818</v>
          </cell>
          <cell r="J212">
            <v>63277.511272229356</v>
          </cell>
          <cell r="K212">
            <v>42725.995301147304</v>
          </cell>
          <cell r="L212">
            <v>20551.515971082052</v>
          </cell>
          <cell r="M212">
            <v>99125.806451612909</v>
          </cell>
          <cell r="N212">
            <v>924019.90322580643</v>
          </cell>
          <cell r="O212">
            <v>4029476.621450719</v>
          </cell>
          <cell r="P212">
            <v>6663869.6185789974</v>
          </cell>
          <cell r="Q212">
            <v>3669813.6692010802</v>
          </cell>
          <cell r="R212">
            <v>3316329.0690459511</v>
          </cell>
          <cell r="S212">
            <v>5636676.6788030677</v>
          </cell>
          <cell r="T212">
            <v>2335407.5204556412</v>
          </cell>
          <cell r="U212">
            <v>2298427.5849717702</v>
          </cell>
          <cell r="V212">
            <v>277587.86934915697</v>
          </cell>
          <cell r="W212">
            <v>534201.76959041401</v>
          </cell>
          <cell r="X212">
            <v>211857.50323762701</v>
          </cell>
          <cell r="Y212">
            <v>77493.784118771699</v>
          </cell>
          <cell r="Z212">
            <v>404310.482304345</v>
          </cell>
          <cell r="AA212">
            <v>655084.53490995604</v>
          </cell>
          <cell r="AB212">
            <v>139696.73003943899</v>
          </cell>
          <cell r="AC212">
            <v>36979.93548387097</v>
          </cell>
          <cell r="AD212">
            <v>2282047.376614301</v>
          </cell>
          <cell r="AE212">
            <v>1602679.5307575029</v>
          </cell>
          <cell r="AF212">
            <v>1389421.86374062</v>
          </cell>
          <cell r="AG212">
            <v>213257.667016883</v>
          </cell>
          <cell r="AH212">
            <v>661888.55522847536</v>
          </cell>
          <cell r="AI212">
            <v>1390488.0126838712</v>
          </cell>
          <cell r="AJ212">
            <v>1213241.3784419352</v>
          </cell>
          <cell r="AK212">
            <v>865900.59257419338</v>
          </cell>
          <cell r="AL212">
            <v>347340.7858677418</v>
          </cell>
          <cell r="AM212">
            <v>177246.63424193603</v>
          </cell>
          <cell r="AN212">
            <v>504800.52787419345</v>
          </cell>
          <cell r="AO212">
            <v>495664.12199032248</v>
          </cell>
          <cell r="AP212">
            <v>335893.95745161292</v>
          </cell>
          <cell r="AQ212">
            <v>7661.5277999999989</v>
          </cell>
          <cell r="AR212">
            <v>152108.63673870955</v>
          </cell>
          <cell r="AS212">
            <v>9136.4058838709661</v>
          </cell>
          <cell r="AT212">
            <v>71.378170967741923</v>
          </cell>
          <cell r="AU212">
            <v>24787934.293630019</v>
          </cell>
          <cell r="AV212">
            <v>347276.12038185284</v>
          </cell>
        </row>
        <row r="213">
          <cell r="A213">
            <v>44074</v>
          </cell>
          <cell r="B213">
            <v>5404026.2417764012</v>
          </cell>
          <cell r="C213">
            <v>4401451.2095183367</v>
          </cell>
          <cell r="D213">
            <v>2288260.185248666</v>
          </cell>
          <cell r="E213">
            <v>1943783.1332486658</v>
          </cell>
          <cell r="F213">
            <v>344477.05200000003</v>
          </cell>
          <cell r="G213">
            <v>2113191.0242696707</v>
          </cell>
          <cell r="H213">
            <v>2016261.2823341871</v>
          </cell>
          <cell r="I213">
            <v>1970116.163705142</v>
          </cell>
          <cell r="J213">
            <v>46145.118629045028</v>
          </cell>
          <cell r="K213">
            <v>34665.74715386334</v>
          </cell>
          <cell r="L213">
            <v>11479.371475181686</v>
          </cell>
          <cell r="M213">
            <v>96929.741935483864</v>
          </cell>
          <cell r="N213">
            <v>1002575.032258064</v>
          </cell>
          <cell r="O213">
            <v>4157010.4423069721</v>
          </cell>
          <cell r="P213">
            <v>6944716.832937967</v>
          </cell>
          <cell r="Q213">
            <v>3735859.1837565429</v>
          </cell>
          <cell r="R213">
            <v>3383213.6760399938</v>
          </cell>
          <cell r="S213">
            <v>5862297.5080933804</v>
          </cell>
          <cell r="T213">
            <v>2431427.242961349</v>
          </cell>
          <cell r="U213">
            <v>2394435.8236065102</v>
          </cell>
          <cell r="V213">
            <v>269611.10180322401</v>
          </cell>
          <cell r="W213">
            <v>567795.69629610504</v>
          </cell>
          <cell r="X213">
            <v>212668.74468055399</v>
          </cell>
          <cell r="Y213">
            <v>82040.676492063198</v>
          </cell>
          <cell r="Z213">
            <v>408130.61552674702</v>
          </cell>
          <cell r="AA213">
            <v>708310.82185324095</v>
          </cell>
          <cell r="AB213">
            <v>150861.33955377201</v>
          </cell>
          <cell r="AC213">
            <v>36991.419354838712</v>
          </cell>
          <cell r="AD213">
            <v>2320012.81688155</v>
          </cell>
          <cell r="AE213">
            <v>1656493.9613495832</v>
          </cell>
          <cell r="AF213">
            <v>1439430.5427913279</v>
          </cell>
          <cell r="AG213">
            <v>217063.41855825527</v>
          </cell>
          <cell r="AH213">
            <v>675626.1315298616</v>
          </cell>
          <cell r="AI213">
            <v>1447554.1851612902</v>
          </cell>
          <cell r="AJ213">
            <v>1260898.5948387098</v>
          </cell>
          <cell r="AK213">
            <v>907698.45983871003</v>
          </cell>
          <cell r="AL213">
            <v>353200.13499999978</v>
          </cell>
          <cell r="AM213">
            <v>186655.59032258042</v>
          </cell>
          <cell r="AN213">
            <v>480902.12661290326</v>
          </cell>
          <cell r="AO213">
            <v>471174.15032258065</v>
          </cell>
          <cell r="AP213">
            <v>313461.53564516129</v>
          </cell>
          <cell r="AQ213">
            <v>7452.751451612904</v>
          </cell>
          <cell r="AR213">
            <v>150259.86322580645</v>
          </cell>
          <cell r="AS213">
            <v>9727.9762903225819</v>
          </cell>
          <cell r="AT213">
            <v>73.245967741935488</v>
          </cell>
          <cell r="AU213">
            <v>26795275.573613349</v>
          </cell>
          <cell r="AV213">
            <v>365825.94782582496</v>
          </cell>
        </row>
        <row r="214">
          <cell r="A214">
            <v>44104</v>
          </cell>
          <cell r="B214">
            <v>5626476.8281650953</v>
          </cell>
          <cell r="C214">
            <v>4563899.6948317625</v>
          </cell>
          <cell r="D214">
            <v>2293849.4477407602</v>
          </cell>
          <cell r="E214">
            <v>1938191.8067407601</v>
          </cell>
          <cell r="F214">
            <v>355657.641</v>
          </cell>
          <cell r="G214">
            <v>2270050.2470910028</v>
          </cell>
          <cell r="H214">
            <v>2174838.4804243362</v>
          </cell>
          <cell r="I214">
            <v>2131290.8586321175</v>
          </cell>
          <cell r="J214">
            <v>43547.621792218379</v>
          </cell>
          <cell r="K214">
            <v>34601.087823860995</v>
          </cell>
          <cell r="L214">
            <v>8946.5339683573893</v>
          </cell>
          <cell r="M214">
            <v>95211.766666666663</v>
          </cell>
          <cell r="N214">
            <v>1062577.1333333331</v>
          </cell>
          <cell r="O214">
            <v>4163771.3931175228</v>
          </cell>
          <cell r="P214">
            <v>7176659.049078187</v>
          </cell>
          <cell r="Q214">
            <v>3790605.8154069749</v>
          </cell>
          <cell r="R214">
            <v>3414079.1842549788</v>
          </cell>
          <cell r="S214">
            <v>6051842.9585190099</v>
          </cell>
          <cell r="T214">
            <v>2495731.8226439636</v>
          </cell>
          <cell r="U214">
            <v>2460688.9893106301</v>
          </cell>
          <cell r="V214">
            <v>273827.78139749903</v>
          </cell>
          <cell r="W214">
            <v>583901.15084732801</v>
          </cell>
          <cell r="X214">
            <v>213077.60737496801</v>
          </cell>
          <cell r="Y214">
            <v>86161.511459131507</v>
          </cell>
          <cell r="Z214">
            <v>415490.78303972899</v>
          </cell>
          <cell r="AA214">
            <v>721071.63671782403</v>
          </cell>
          <cell r="AB214">
            <v>159940.208669466</v>
          </cell>
          <cell r="AC214">
            <v>35042.833333333336</v>
          </cell>
          <cell r="AD214">
            <v>2350325.3165116198</v>
          </cell>
          <cell r="AE214">
            <v>1687263.703498499</v>
          </cell>
          <cell r="AF214">
            <v>1475887.3775142189</v>
          </cell>
          <cell r="AG214">
            <v>211376.32598428</v>
          </cell>
          <cell r="AH214">
            <v>659530.71891961852</v>
          </cell>
          <cell r="AI214">
            <v>1479499.9843333336</v>
          </cell>
          <cell r="AJ214">
            <v>1286109.1161666666</v>
          </cell>
          <cell r="AK214">
            <v>924555.52250000008</v>
          </cell>
          <cell r="AL214">
            <v>361553.59366666654</v>
          </cell>
          <cell r="AM214">
            <v>193390.86816666694</v>
          </cell>
          <cell r="AN214">
            <v>468646.93366666674</v>
          </cell>
          <cell r="AO214">
            <v>458748.48300000007</v>
          </cell>
          <cell r="AP214">
            <v>304737.21383333334</v>
          </cell>
          <cell r="AQ214">
            <v>8971.5793333333313</v>
          </cell>
          <cell r="AR214">
            <v>145039.6898333334</v>
          </cell>
          <cell r="AS214">
            <v>9898.4506666666675</v>
          </cell>
          <cell r="AT214">
            <v>75.182999999999993</v>
          </cell>
          <cell r="AU214">
            <v>28488861.16306334</v>
          </cell>
          <cell r="AV214">
            <v>378926.90053686796</v>
          </cell>
        </row>
        <row r="215">
          <cell r="A215">
            <v>44135</v>
          </cell>
          <cell r="B215">
            <v>5788584.0276103988</v>
          </cell>
          <cell r="C215">
            <v>4654779.5437394306</v>
          </cell>
          <cell r="D215">
            <v>2359092.9724181602</v>
          </cell>
          <cell r="E215">
            <v>1967831.5314181601</v>
          </cell>
          <cell r="F215">
            <v>391261.44100000005</v>
          </cell>
          <cell r="G215">
            <v>2295686.5713212709</v>
          </cell>
          <cell r="H215">
            <v>2195828.377772884</v>
          </cell>
          <cell r="I215">
            <v>2148424.4534268319</v>
          </cell>
          <cell r="J215">
            <v>47403.924346052139</v>
          </cell>
          <cell r="K215">
            <v>38108.705164200896</v>
          </cell>
          <cell r="L215">
            <v>9295.2191818512365</v>
          </cell>
          <cell r="M215">
            <v>99858.193548387091</v>
          </cell>
          <cell r="N215">
            <v>1133804.483870968</v>
          </cell>
          <cell r="O215">
            <v>4290580.8770424379</v>
          </cell>
          <cell r="P215">
            <v>7377079.5357245933</v>
          </cell>
          <cell r="Q215">
            <v>3871487.948170898</v>
          </cell>
          <cell r="R215">
            <v>3469900.2723493138</v>
          </cell>
          <cell r="S215">
            <v>6180214.655150041</v>
          </cell>
          <cell r="T215">
            <v>2560739.0822826163</v>
          </cell>
          <cell r="U215">
            <v>2518965.8242180999</v>
          </cell>
          <cell r="V215">
            <v>272212.03685101098</v>
          </cell>
          <cell r="W215">
            <v>599887.90618884505</v>
          </cell>
          <cell r="X215">
            <v>213002.522342104</v>
          </cell>
          <cell r="Y215">
            <v>90839.223529555995</v>
          </cell>
          <cell r="Z215">
            <v>423308.967644102</v>
          </cell>
          <cell r="AA215">
            <v>750525.31228949502</v>
          </cell>
          <cell r="AB215">
            <v>167653.723182065</v>
          </cell>
          <cell r="AC215">
            <v>41773.258064516129</v>
          </cell>
          <cell r="AD215">
            <v>2370107.56188623</v>
          </cell>
          <cell r="AE215">
            <v>1721344.3288372292</v>
          </cell>
          <cell r="AF215">
            <v>1502068.740931154</v>
          </cell>
          <cell r="AG215">
            <v>219275.5879060752</v>
          </cell>
          <cell r="AH215">
            <v>640107.45302478597</v>
          </cell>
          <cell r="AI215">
            <v>1388216.1133516135</v>
          </cell>
          <cell r="AJ215">
            <v>1187681.1278935487</v>
          </cell>
          <cell r="AK215">
            <v>839405.88457419351</v>
          </cell>
          <cell r="AL215">
            <v>348275.24331935518</v>
          </cell>
          <cell r="AM215">
            <v>200534.98545806482</v>
          </cell>
          <cell r="AN215">
            <v>458110.83084516111</v>
          </cell>
          <cell r="AO215">
            <v>448093.52985806431</v>
          </cell>
          <cell r="AP215">
            <v>296424.31667096779</v>
          </cell>
          <cell r="AQ215">
            <v>7987.2121645161287</v>
          </cell>
          <cell r="AR215">
            <v>143682.0010225804</v>
          </cell>
          <cell r="AS215">
            <v>10017.300987096773</v>
          </cell>
          <cell r="AT215">
            <v>77.539945161290319</v>
          </cell>
          <cell r="AU215">
            <v>30072489.38960667</v>
          </cell>
          <cell r="AV215">
            <v>387832.2241143334</v>
          </cell>
        </row>
        <row r="216">
          <cell r="A216">
            <v>44165</v>
          </cell>
          <cell r="B216">
            <v>5849227.6575900316</v>
          </cell>
          <cell r="C216">
            <v>4691818.8242566986</v>
          </cell>
          <cell r="D216">
            <v>2418445.2191540371</v>
          </cell>
          <cell r="E216">
            <v>1955236.024154037</v>
          </cell>
          <cell r="F216">
            <v>463209.19500000001</v>
          </cell>
          <cell r="G216">
            <v>2273373.6051026615</v>
          </cell>
          <cell r="H216">
            <v>2173196.9717693282</v>
          </cell>
          <cell r="I216">
            <v>2124938.1961647286</v>
          </cell>
          <cell r="J216">
            <v>48258.775604599839</v>
          </cell>
          <cell r="K216">
            <v>38383.181332481581</v>
          </cell>
          <cell r="L216">
            <v>9875.5942721182582</v>
          </cell>
          <cell r="M216">
            <v>100176.6333333333</v>
          </cell>
          <cell r="N216">
            <v>1157408.833333333</v>
          </cell>
          <cell r="O216">
            <v>4386880.7281664191</v>
          </cell>
          <cell r="P216">
            <v>7394596.737319286</v>
          </cell>
          <cell r="Q216">
            <v>3954664.3004711228</v>
          </cell>
          <cell r="R216">
            <v>3465214.132989849</v>
          </cell>
          <cell r="S216">
            <v>6252460.197142506</v>
          </cell>
          <cell r="T216">
            <v>2616412.3648918867</v>
          </cell>
          <cell r="U216">
            <v>2571935.3982252199</v>
          </cell>
          <cell r="V216">
            <v>270261.46733450698</v>
          </cell>
          <cell r="W216">
            <v>612164.627203868</v>
          </cell>
          <cell r="X216">
            <v>213598.61038508499</v>
          </cell>
          <cell r="Y216">
            <v>95837.860632214404</v>
          </cell>
          <cell r="Z216">
            <v>431967.57322288002</v>
          </cell>
          <cell r="AA216">
            <v>780032.34251293202</v>
          </cell>
          <cell r="AB216">
            <v>170461.98612854301</v>
          </cell>
          <cell r="AC216">
            <v>44476.966666666667</v>
          </cell>
          <cell r="AD216">
            <v>2382333.4898316301</v>
          </cell>
          <cell r="AE216">
            <v>1750637.1127921757</v>
          </cell>
          <cell r="AF216">
            <v>1509978.108835812</v>
          </cell>
          <cell r="AG216">
            <v>240659.00395636383</v>
          </cell>
          <cell r="AH216">
            <v>637358.18857190281</v>
          </cell>
          <cell r="AI216">
            <v>1377235.8341466666</v>
          </cell>
          <cell r="AJ216">
            <v>1171399.1990933337</v>
          </cell>
          <cell r="AK216">
            <v>831361.8378766668</v>
          </cell>
          <cell r="AL216">
            <v>340037.36121666688</v>
          </cell>
          <cell r="AM216">
            <v>205836.6350533329</v>
          </cell>
          <cell r="AN216">
            <v>454632.66297000012</v>
          </cell>
          <cell r="AO216">
            <v>444545.29678333347</v>
          </cell>
          <cell r="AP216">
            <v>292221.00270666677</v>
          </cell>
          <cell r="AQ216">
            <v>8038.275496666668</v>
          </cell>
          <cell r="AR216">
            <v>144286.01858000003</v>
          </cell>
          <cell r="AS216">
            <v>10087.36618666667</v>
          </cell>
          <cell r="AT216">
            <v>79.898260000000008</v>
          </cell>
          <cell r="AU216">
            <v>31419007.358520001</v>
          </cell>
          <cell r="AV216">
            <v>393237.69201632176</v>
          </cell>
        </row>
        <row r="217">
          <cell r="A217">
            <v>44196</v>
          </cell>
          <cell r="B217">
            <v>6033137.8025937472</v>
          </cell>
          <cell r="C217">
            <v>4841945.8993679406</v>
          </cell>
          <cell r="D217">
            <v>2430392.9029044579</v>
          </cell>
          <cell r="E217">
            <v>2002978.9479044578</v>
          </cell>
          <cell r="F217">
            <v>427413.95500000002</v>
          </cell>
          <cell r="G217">
            <v>2411552.9964634827</v>
          </cell>
          <cell r="H217">
            <v>2307211.512592515</v>
          </cell>
          <cell r="I217">
            <v>2251643.5186960669</v>
          </cell>
          <cell r="J217">
            <v>55567.993896447915</v>
          </cell>
          <cell r="K217">
            <v>43556.679789756723</v>
          </cell>
          <cell r="L217">
            <v>12011.314106691198</v>
          </cell>
          <cell r="M217">
            <v>104341.4838709677</v>
          </cell>
          <cell r="N217">
            <v>1191191.903225807</v>
          </cell>
          <cell r="O217">
            <v>4444932.4829794932</v>
          </cell>
          <cell r="P217">
            <v>7555144.4300096203</v>
          </cell>
          <cell r="Q217">
            <v>3986694.0212566308</v>
          </cell>
          <cell r="R217">
            <v>3517330.0035966169</v>
          </cell>
          <cell r="S217">
            <v>6372254.9103511833</v>
          </cell>
          <cell r="T217">
            <v>2694690.2332868502</v>
          </cell>
          <cell r="U217">
            <v>2647806.2332868502</v>
          </cell>
          <cell r="V217">
            <v>273982.54853375797</v>
          </cell>
          <cell r="W217">
            <v>619788.28423887002</v>
          </cell>
          <cell r="X217">
            <v>214186.89603664001</v>
          </cell>
          <cell r="Y217">
            <v>101018.54595458999</v>
          </cell>
          <cell r="Z217">
            <v>440082.73179801798</v>
          </cell>
          <cell r="AA217">
            <v>804481.74046308105</v>
          </cell>
          <cell r="AB217">
            <v>174581.61815679699</v>
          </cell>
          <cell r="AC217">
            <v>46884</v>
          </cell>
          <cell r="AD217">
            <v>2330943.971790683</v>
          </cell>
          <cell r="AE217">
            <v>1743586.5632833806</v>
          </cell>
          <cell r="AF217">
            <v>1514351.0556921591</v>
          </cell>
          <cell r="AG217">
            <v>229235.50759122145</v>
          </cell>
          <cell r="AH217">
            <v>599088.4945058123</v>
          </cell>
          <cell r="AI217">
            <v>1488877.8306774194</v>
          </cell>
          <cell r="AJ217">
            <v>1249089.3342838716</v>
          </cell>
          <cell r="AK217">
            <v>895115.30521612905</v>
          </cell>
          <cell r="AL217">
            <v>353974.02906774252</v>
          </cell>
          <cell r="AM217">
            <v>239788.49639354786</v>
          </cell>
          <cell r="AN217">
            <v>451254.56785806455</v>
          </cell>
          <cell r="AO217">
            <v>441007.47465806454</v>
          </cell>
          <cell r="AP217">
            <v>293830.32928387093</v>
          </cell>
          <cell r="AQ217">
            <v>7687.9730709677415</v>
          </cell>
          <cell r="AR217">
            <v>139489.17230322587</v>
          </cell>
          <cell r="AS217">
            <v>10247.093199999999</v>
          </cell>
          <cell r="AT217">
            <v>82.637848387096767</v>
          </cell>
          <cell r="AU217">
            <v>32735934.989456668</v>
          </cell>
          <cell r="AV217">
            <v>396137.31030499726</v>
          </cell>
        </row>
        <row r="218">
          <cell r="A218">
            <v>44227</v>
          </cell>
          <cell r="B218">
            <v>6245989.2104194723</v>
          </cell>
          <cell r="C218">
            <v>4988876.0491291489</v>
          </cell>
          <cell r="D218">
            <v>2489666.2023839499</v>
          </cell>
          <cell r="E218">
            <v>2043894.5093839499</v>
          </cell>
          <cell r="F218">
            <v>445771.69300000003</v>
          </cell>
          <cell r="G218">
            <v>2499209.8467451995</v>
          </cell>
          <cell r="H218">
            <v>2393987.008035522</v>
          </cell>
          <cell r="I218">
            <v>2330564.707077309</v>
          </cell>
          <cell r="J218">
            <v>63422.300958213214</v>
          </cell>
          <cell r="K218">
            <v>48849.850674721092</v>
          </cell>
          <cell r="L218">
            <v>14572.45028349212</v>
          </cell>
          <cell r="M218">
            <v>105222.83870967739</v>
          </cell>
          <cell r="N218">
            <v>1257113.1612903229</v>
          </cell>
          <cell r="O218">
            <v>4551150.2443436095</v>
          </cell>
          <cell r="P218">
            <v>7841003.594318497</v>
          </cell>
          <cell r="Q218">
            <v>4071463.0265975478</v>
          </cell>
          <cell r="R218">
            <v>3587666.7941665612</v>
          </cell>
          <cell r="S218">
            <v>6558376.8565050196</v>
          </cell>
          <cell r="T218">
            <v>2787209.8934641909</v>
          </cell>
          <cell r="U218">
            <v>2740422.60314161</v>
          </cell>
          <cell r="V218">
            <v>295524.35389784997</v>
          </cell>
          <cell r="W218">
            <v>641475.35127622203</v>
          </cell>
          <cell r="X218">
            <v>215868.61428785499</v>
          </cell>
          <cell r="Y218">
            <v>107176.377089412</v>
          </cell>
          <cell r="Z218">
            <v>451156.02044944401</v>
          </cell>
          <cell r="AA218">
            <v>848656.088447924</v>
          </cell>
          <cell r="AB218">
            <v>175641.625558773</v>
          </cell>
          <cell r="AC218">
            <v>46787.290322580644</v>
          </cell>
          <cell r="AD218">
            <v>2460851.004566405</v>
          </cell>
          <cell r="AE218">
            <v>1794271.6718793851</v>
          </cell>
          <cell r="AF218">
            <v>1543772.2847826111</v>
          </cell>
          <cell r="AG218">
            <v>250499.38709677418</v>
          </cell>
          <cell r="AH218">
            <v>717517.22481243592</v>
          </cell>
          <cell r="AI218">
            <v>1602182.6308935485</v>
          </cell>
          <cell r="AJ218">
            <v>1351433.4837612903</v>
          </cell>
          <cell r="AK218">
            <v>977043.25193548354</v>
          </cell>
          <cell r="AL218">
            <v>374390.23182580678</v>
          </cell>
          <cell r="AM218">
            <v>250749.14713225816</v>
          </cell>
          <cell r="AN218">
            <v>452454.82298387098</v>
          </cell>
          <cell r="AO218">
            <v>441756.24146774196</v>
          </cell>
          <cell r="AP218">
            <v>297574.37481935474</v>
          </cell>
          <cell r="AQ218">
            <v>7054.93511935484</v>
          </cell>
          <cell r="AR218">
            <v>137126.93152903239</v>
          </cell>
          <cell r="AS218">
            <v>10698.581516129036</v>
          </cell>
          <cell r="AT218">
            <v>85.845861290322574</v>
          </cell>
          <cell r="AU218">
            <v>34390032.787350006</v>
          </cell>
          <cell r="AV218">
            <v>400602.10556972772</v>
          </cell>
        </row>
        <row r="219">
          <cell r="A219">
            <v>44255</v>
          </cell>
          <cell r="B219">
            <v>6412604.2612262368</v>
          </cell>
          <cell r="C219">
            <v>5171405.0112262368</v>
          </cell>
          <cell r="D219">
            <v>2575165.129222706</v>
          </cell>
          <cell r="E219">
            <v>2129507.2422227059</v>
          </cell>
          <cell r="F219">
            <v>445657.88699999999</v>
          </cell>
          <cell r="G219">
            <v>2596239.8820035313</v>
          </cell>
          <cell r="H219">
            <v>2488475.81057496</v>
          </cell>
          <cell r="I219">
            <v>2411089.0551662687</v>
          </cell>
          <cell r="J219">
            <v>77386.755408690748</v>
          </cell>
          <cell r="K219">
            <v>58357.834225172308</v>
          </cell>
          <cell r="L219">
            <v>19028.921183518443</v>
          </cell>
          <cell r="M219">
            <v>107764.07142857141</v>
          </cell>
          <cell r="N219">
            <v>1241199.25</v>
          </cell>
          <cell r="O219">
            <v>4608980.3717820197</v>
          </cell>
          <cell r="P219">
            <v>8028374.0374910235</v>
          </cell>
          <cell r="Q219">
            <v>4149854.2964779302</v>
          </cell>
          <cell r="R219">
            <v>3700005.2355807959</v>
          </cell>
          <cell r="S219">
            <v>6748139.2467822684</v>
          </cell>
          <cell r="T219">
            <v>2864484.9390215026</v>
          </cell>
          <cell r="U219">
            <v>2819358.7961643599</v>
          </cell>
          <cell r="V219">
            <v>305643.48041143402</v>
          </cell>
          <cell r="W219">
            <v>668972.636220393</v>
          </cell>
          <cell r="X219">
            <v>219466.486933134</v>
          </cell>
          <cell r="Y219">
            <v>113259.80536771999</v>
          </cell>
          <cell r="Z219">
            <v>462350.73878003599</v>
          </cell>
          <cell r="AA219">
            <v>865368.66091543005</v>
          </cell>
          <cell r="AB219">
            <v>184157.436989304</v>
          </cell>
          <cell r="AC219">
            <v>45126.142857142855</v>
          </cell>
          <cell r="AD219">
            <v>2500851.4797960138</v>
          </cell>
          <cell r="AE219">
            <v>1823815.1005009471</v>
          </cell>
          <cell r="AF219">
            <v>1570497.9933580901</v>
          </cell>
          <cell r="AG219">
            <v>253317.10714285713</v>
          </cell>
          <cell r="AH219">
            <v>740078.31664371805</v>
          </cell>
          <cell r="AI219">
            <v>1652767.5107714289</v>
          </cell>
          <cell r="AJ219">
            <v>1388581.1753928568</v>
          </cell>
          <cell r="AK219">
            <v>1006793.2651071427</v>
          </cell>
          <cell r="AL219">
            <v>381787.91028571408</v>
          </cell>
          <cell r="AM219">
            <v>264186.33537857211</v>
          </cell>
          <cell r="AN219">
            <v>459967.29053571436</v>
          </cell>
          <cell r="AO219">
            <v>448049.07833571435</v>
          </cell>
          <cell r="AP219">
            <v>300094.50005357142</v>
          </cell>
          <cell r="AQ219">
            <v>7262.9715785714288</v>
          </cell>
          <cell r="AR219">
            <v>140691.60670357151</v>
          </cell>
          <cell r="AS219">
            <v>11918.2122</v>
          </cell>
          <cell r="AT219">
            <v>88.723921428571401</v>
          </cell>
          <cell r="AU219">
            <v>36022830.828190006</v>
          </cell>
          <cell r="AV219">
            <v>406010.35490964807</v>
          </cell>
        </row>
        <row r="220">
          <cell r="A220">
            <v>44286</v>
          </cell>
          <cell r="B220">
            <v>6739862.000683317</v>
          </cell>
          <cell r="C220">
            <v>5401575.0329413805</v>
          </cell>
          <cell r="D220">
            <v>2668241.0128656039</v>
          </cell>
          <cell r="E220">
            <v>2171212.9468656038</v>
          </cell>
          <cell r="F220">
            <v>497028.06599999999</v>
          </cell>
          <cell r="G220">
            <v>2733334.0200757761</v>
          </cell>
          <cell r="H220">
            <v>2625412.6329790018</v>
          </cell>
          <cell r="I220">
            <v>2527116.5108718993</v>
          </cell>
          <cell r="J220">
            <v>98296.122107102376</v>
          </cell>
          <cell r="K220">
            <v>71291.519572244331</v>
          </cell>
          <cell r="L220">
            <v>27004.602534858052</v>
          </cell>
          <cell r="M220">
            <v>107921.3870967742</v>
          </cell>
          <cell r="N220">
            <v>1338286.967741936</v>
          </cell>
          <cell r="O220">
            <v>4788460.3343955539</v>
          </cell>
          <cell r="P220">
            <v>8414759.9608146884</v>
          </cell>
          <cell r="Q220">
            <v>4224141.1427449128</v>
          </cell>
          <cell r="R220">
            <v>3769762.684235773</v>
          </cell>
          <cell r="S220">
            <v>6978132.4756794004</v>
          </cell>
          <cell r="T220">
            <v>2913259.5675595081</v>
          </cell>
          <cell r="U220">
            <v>2869790.4385272502</v>
          </cell>
          <cell r="V220">
            <v>278990.98075548699</v>
          </cell>
          <cell r="W220">
            <v>677208.81279158895</v>
          </cell>
          <cell r="X220">
            <v>223129.126432024</v>
          </cell>
          <cell r="Y220">
            <v>120268.23957425301</v>
          </cell>
          <cell r="Z220">
            <v>476791.63710133103</v>
          </cell>
          <cell r="AA220">
            <v>905084.67220585805</v>
          </cell>
          <cell r="AB220">
            <v>186874.978551081</v>
          </cell>
          <cell r="AC220">
            <v>43469.129032258068</v>
          </cell>
          <cell r="AD220">
            <v>2546468.9871969549</v>
          </cell>
          <cell r="AE220">
            <v>1834385.5438217819</v>
          </cell>
          <cell r="AF220">
            <v>1598549.737370169</v>
          </cell>
          <cell r="AG220">
            <v>235835.80645161291</v>
          </cell>
          <cell r="AH220">
            <v>707387.59285783942</v>
          </cell>
          <cell r="AI220">
            <v>1702000.0313193549</v>
          </cell>
          <cell r="AJ220">
            <v>1442587.828780645</v>
          </cell>
          <cell r="AK220">
            <v>1053791.3733967745</v>
          </cell>
          <cell r="AL220">
            <v>388796.45538387052</v>
          </cell>
          <cell r="AM220">
            <v>259412.20253870985</v>
          </cell>
          <cell r="AN220">
            <v>477886.75122580648</v>
          </cell>
          <cell r="AO220">
            <v>465633.25978709682</v>
          </cell>
          <cell r="AP220">
            <v>316539.86540000013</v>
          </cell>
          <cell r="AQ220">
            <v>7247.6849290322571</v>
          </cell>
          <cell r="AR220">
            <v>141845.70945806443</v>
          </cell>
          <cell r="AS220">
            <v>12253.491438709676</v>
          </cell>
          <cell r="AT220">
            <v>91.095058064516124</v>
          </cell>
          <cell r="AU220">
            <v>38191050.140306666</v>
          </cell>
          <cell r="AV220">
            <v>419243.9299315082</v>
          </cell>
        </row>
        <row r="221">
          <cell r="A221">
            <v>44316</v>
          </cell>
          <cell r="B221">
            <v>7084271.3312334027</v>
          </cell>
          <cell r="C221">
            <v>5620664.0645667361</v>
          </cell>
          <cell r="D221">
            <v>2735596.6626662682</v>
          </cell>
          <cell r="E221">
            <v>2260895.0006662682</v>
          </cell>
          <cell r="F221">
            <v>474701.66200000001</v>
          </cell>
          <cell r="G221">
            <v>2885067.4019004679</v>
          </cell>
          <cell r="H221">
            <v>2774058.501900468</v>
          </cell>
          <cell r="I221">
            <v>2656543.4127769871</v>
          </cell>
          <cell r="J221">
            <v>117515.08912348124</v>
          </cell>
          <cell r="K221">
            <v>82844.486878787793</v>
          </cell>
          <cell r="L221">
            <v>34670.602244693458</v>
          </cell>
          <cell r="M221">
            <v>111008.9</v>
          </cell>
          <cell r="N221">
            <v>1463607.2666666671</v>
          </cell>
          <cell r="O221">
            <v>4942022.7807197981</v>
          </cell>
          <cell r="P221">
            <v>8778425.3127013054</v>
          </cell>
          <cell r="Q221">
            <v>4304096.5679834411</v>
          </cell>
          <cell r="R221">
            <v>3883639.9976542261</v>
          </cell>
          <cell r="S221">
            <v>7180553.2524673706</v>
          </cell>
          <cell r="T221">
            <v>2948716.3545114067</v>
          </cell>
          <cell r="U221">
            <v>2904483.3878447399</v>
          </cell>
          <cell r="V221">
            <v>266931.459277705</v>
          </cell>
          <cell r="W221">
            <v>667665.70862725098</v>
          </cell>
          <cell r="X221">
            <v>227413.13488950799</v>
          </cell>
          <cell r="Y221">
            <v>128606.64078313499</v>
          </cell>
          <cell r="Z221">
            <v>491508.26322839397</v>
          </cell>
          <cell r="AA221">
            <v>940367.01770608395</v>
          </cell>
          <cell r="AB221">
            <v>184111.288046837</v>
          </cell>
          <cell r="AC221">
            <v>44232.966666666667</v>
          </cell>
          <cell r="AD221">
            <v>2589370.1676460882</v>
          </cell>
          <cell r="AE221">
            <v>1857889.3969879579</v>
          </cell>
          <cell r="AF221">
            <v>1622744.996987958</v>
          </cell>
          <cell r="AG221">
            <v>235144.4</v>
          </cell>
          <cell r="AH221">
            <v>710833.30908142228</v>
          </cell>
          <cell r="AI221">
            <v>1740196.7323166667</v>
          </cell>
          <cell r="AJ221">
            <v>1480430.73049</v>
          </cell>
          <cell r="AK221">
            <v>1082628.8356633333</v>
          </cell>
          <cell r="AL221">
            <v>397801.89482666668</v>
          </cell>
          <cell r="AM221">
            <v>259766.00182666676</v>
          </cell>
          <cell r="AN221">
            <v>510702.18299666664</v>
          </cell>
          <cell r="AO221">
            <v>498276.40632333333</v>
          </cell>
          <cell r="AP221">
            <v>350413.84775000002</v>
          </cell>
          <cell r="AQ221">
            <v>5965.1973166666658</v>
          </cell>
          <cell r="AR221">
            <v>141897.36125666666</v>
          </cell>
          <cell r="AS221">
            <v>12425.776673333334</v>
          </cell>
          <cell r="AT221">
            <v>92.729676666666649</v>
          </cell>
          <cell r="AU221">
            <v>40236348.527893342</v>
          </cell>
          <cell r="AV221">
            <v>433910.15664305689</v>
          </cell>
        </row>
        <row r="222">
          <cell r="A222">
            <v>44347</v>
          </cell>
          <cell r="B222">
            <v>7384355.3833976258</v>
          </cell>
          <cell r="C222">
            <v>5804334.4479137547</v>
          </cell>
          <cell r="D222">
            <v>2832176.9762460408</v>
          </cell>
          <cell r="E222">
            <v>2335315.0672460408</v>
          </cell>
          <cell r="F222">
            <v>496861.90900000004</v>
          </cell>
          <cell r="G222">
            <v>2972157.471667714</v>
          </cell>
          <cell r="H222">
            <v>2857699.2136031981</v>
          </cell>
          <cell r="I222">
            <v>2715541.2059823009</v>
          </cell>
          <cell r="J222">
            <v>142158.00762089717</v>
          </cell>
          <cell r="K222">
            <v>96378.137123025532</v>
          </cell>
          <cell r="L222">
            <v>45779.870497871641</v>
          </cell>
          <cell r="M222">
            <v>114458.25806451611</v>
          </cell>
          <cell r="N222">
            <v>1580020.935483871</v>
          </cell>
          <cell r="O222">
            <v>5228014.9019143544</v>
          </cell>
          <cell r="P222">
            <v>9172298.8080939334</v>
          </cell>
          <cell r="Q222">
            <v>4465970.3281715</v>
          </cell>
          <cell r="R222">
            <v>4007430.3505189391</v>
          </cell>
          <cell r="S222">
            <v>7414210.0064054849</v>
          </cell>
          <cell r="T222">
            <v>2996026.5823985753</v>
          </cell>
          <cell r="U222">
            <v>2951016.2598179299</v>
          </cell>
          <cell r="V222">
            <v>263876.04276208603</v>
          </cell>
          <cell r="W222">
            <v>670071.36069870205</v>
          </cell>
          <cell r="X222">
            <v>231175.426968846</v>
          </cell>
          <cell r="Y222">
            <v>137282.332982177</v>
          </cell>
          <cell r="Z222">
            <v>507263.301736222</v>
          </cell>
          <cell r="AA222">
            <v>968132.84044812003</v>
          </cell>
          <cell r="AB222">
            <v>188434.69477500001</v>
          </cell>
          <cell r="AC222">
            <v>45010.322580645159</v>
          </cell>
          <cell r="AD222">
            <v>2615321.0240316149</v>
          </cell>
          <cell r="AE222">
            <v>1886123.0574664464</v>
          </cell>
          <cell r="AF222">
            <v>1672115.2832728981</v>
          </cell>
          <cell r="AG222">
            <v>214007.77419354839</v>
          </cell>
          <cell r="AH222">
            <v>695459.39544185216</v>
          </cell>
          <cell r="AI222">
            <v>1782908.2197741943</v>
          </cell>
          <cell r="AJ222">
            <v>1513597.204161291</v>
          </cell>
          <cell r="AK222">
            <v>1106986.8044032257</v>
          </cell>
          <cell r="AL222">
            <v>406610.39975806535</v>
          </cell>
          <cell r="AM222">
            <v>269311.01561290328</v>
          </cell>
          <cell r="AN222">
            <v>534079.07429032249</v>
          </cell>
          <cell r="AO222">
            <v>521414.91743548377</v>
          </cell>
          <cell r="AP222">
            <v>372038.79045161291</v>
          </cell>
          <cell r="AQ222">
            <v>5516.752161290322</v>
          </cell>
          <cell r="AR222">
            <v>143859.37482258055</v>
          </cell>
          <cell r="AS222">
            <v>12664.156854838713</v>
          </cell>
          <cell r="AT222">
            <v>94.099951612903226</v>
          </cell>
          <cell r="AU222">
            <v>42467321.165520012</v>
          </cell>
          <cell r="AV222">
            <v>451300.13817878295</v>
          </cell>
        </row>
        <row r="223">
          <cell r="A223">
            <v>44377</v>
          </cell>
          <cell r="B223">
            <v>7511317.2045162413</v>
          </cell>
          <cell r="C223">
            <v>5949304.2711829077</v>
          </cell>
          <cell r="D223">
            <v>2931304.2918389412</v>
          </cell>
          <cell r="E223">
            <v>2439226.0448389412</v>
          </cell>
          <cell r="F223">
            <v>492078.24700000003</v>
          </cell>
          <cell r="G223">
            <v>3017999.9793439661</v>
          </cell>
          <cell r="H223">
            <v>2896435.5793439662</v>
          </cell>
          <cell r="I223">
            <v>2732448.5369410492</v>
          </cell>
          <cell r="J223">
            <v>163987.042402917</v>
          </cell>
          <cell r="K223">
            <v>108136.47245649075</v>
          </cell>
          <cell r="L223">
            <v>55850.569946426273</v>
          </cell>
          <cell r="M223">
            <v>121564.4</v>
          </cell>
          <cell r="N223">
            <v>1562012.9333333331</v>
          </cell>
          <cell r="O223">
            <v>5312277.7891112259</v>
          </cell>
          <cell r="P223">
            <v>9428025.6998938322</v>
          </cell>
          <cell r="Q223">
            <v>4651953.4370175498</v>
          </cell>
          <cell r="R223">
            <v>4177768.5365278414</v>
          </cell>
          <cell r="S223">
            <v>7662908.9590973035</v>
          </cell>
          <cell r="T223">
            <v>3066616.5121827866</v>
          </cell>
          <cell r="U223">
            <v>3022335.74551612</v>
          </cell>
          <cell r="V223">
            <v>276259.17939657299</v>
          </cell>
          <cell r="W223">
            <v>682344.33942643402</v>
          </cell>
          <cell r="X223">
            <v>235351.52106646099</v>
          </cell>
          <cell r="Y223">
            <v>146932.42770255799</v>
          </cell>
          <cell r="Z223">
            <v>521268.939488923</v>
          </cell>
          <cell r="AA223">
            <v>983804.09096988698</v>
          </cell>
          <cell r="AB223">
            <v>187216.78788484499</v>
          </cell>
          <cell r="AC223">
            <v>44280.76666666667</v>
          </cell>
          <cell r="AD223">
            <v>2722206.6057260879</v>
          </cell>
          <cell r="AE223">
            <v>1953527.1250222332</v>
          </cell>
          <cell r="AF223">
            <v>1738542.4916888999</v>
          </cell>
          <cell r="AG223">
            <v>214984.63333333333</v>
          </cell>
          <cell r="AH223">
            <v>769608.50195264991</v>
          </cell>
          <cell r="AI223">
            <v>1817714.9562166666</v>
          </cell>
          <cell r="AJ223">
            <v>1547120.3428533329</v>
          </cell>
          <cell r="AK223">
            <v>1135312.425256667</v>
          </cell>
          <cell r="AL223">
            <v>411807.91759666591</v>
          </cell>
          <cell r="AM223">
            <v>270594.61336333374</v>
          </cell>
          <cell r="AN223">
            <v>528780.05074000009</v>
          </cell>
          <cell r="AO223">
            <v>515920.6023400001</v>
          </cell>
          <cell r="AP223">
            <v>365439.9997533334</v>
          </cell>
          <cell r="AQ223">
            <v>7351.4731433333345</v>
          </cell>
          <cell r="AR223">
            <v>143129.12944333337</v>
          </cell>
          <cell r="AS223">
            <v>12859.448400000003</v>
          </cell>
          <cell r="AT223">
            <v>95.255173333333374</v>
          </cell>
          <cell r="AU223">
            <v>44401126.17195335</v>
          </cell>
          <cell r="AV223">
            <v>466128.2386897481</v>
          </cell>
        </row>
        <row r="224">
          <cell r="A224">
            <v>44408</v>
          </cell>
          <cell r="B224">
            <v>7725464.7437708825</v>
          </cell>
          <cell r="C224">
            <v>6196777.2921579797</v>
          </cell>
          <cell r="D224">
            <v>3077074.7914054408</v>
          </cell>
          <cell r="E224">
            <v>2572572.6644054409</v>
          </cell>
          <cell r="F224">
            <v>504502.12699999998</v>
          </cell>
          <cell r="G224">
            <v>3119702.5007525384</v>
          </cell>
          <cell r="H224">
            <v>2999322.5330106029</v>
          </cell>
          <cell r="I224">
            <v>2819853.2613251638</v>
          </cell>
          <cell r="J224">
            <v>179469.27168543913</v>
          </cell>
          <cell r="K224">
            <v>116709.0030164997</v>
          </cell>
          <cell r="L224">
            <v>62760.268668939425</v>
          </cell>
          <cell r="M224">
            <v>120379.9677419355</v>
          </cell>
          <cell r="N224">
            <v>1528687.451612903</v>
          </cell>
          <cell r="O224">
            <v>5417731.128006747</v>
          </cell>
          <cell r="P224">
            <v>9676845.4541206528</v>
          </cell>
          <cell r="Q224">
            <v>4873784.4520412693</v>
          </cell>
          <cell r="R224">
            <v>4386584.5716260914</v>
          </cell>
          <cell r="S224">
            <v>7989562.0856895093</v>
          </cell>
          <cell r="T224">
            <v>3168142.9098242922</v>
          </cell>
          <cell r="U224">
            <v>3119699.3936952599</v>
          </cell>
          <cell r="V224">
            <v>315594.31884710299</v>
          </cell>
          <cell r="W224">
            <v>691252.56253470003</v>
          </cell>
          <cell r="X224">
            <v>240207.05653861401</v>
          </cell>
          <cell r="Y224">
            <v>156972.50524308399</v>
          </cell>
          <cell r="Z224">
            <v>535768.52903753403</v>
          </cell>
          <cell r="AA224">
            <v>995586.96614838601</v>
          </cell>
          <cell r="AB224">
            <v>191181.79953789999</v>
          </cell>
          <cell r="AC224">
            <v>48443.516129032258</v>
          </cell>
          <cell r="AD224">
            <v>2819101.765354313</v>
          </cell>
          <cell r="AE224">
            <v>2033909.9717367799</v>
          </cell>
          <cell r="AF224">
            <v>1814011.9072206509</v>
          </cell>
          <cell r="AG224">
            <v>219898.06451612903</v>
          </cell>
          <cell r="AH224">
            <v>757020.43654051574</v>
          </cell>
          <cell r="AI224">
            <v>1838638.1039451608</v>
          </cell>
          <cell r="AJ224">
            <v>1567614.4228612906</v>
          </cell>
          <cell r="AK224">
            <v>1149661.4592806455</v>
          </cell>
          <cell r="AL224">
            <v>417952.96358064516</v>
          </cell>
          <cell r="AM224">
            <v>271023.68108387012</v>
          </cell>
          <cell r="AN224">
            <v>529796.69070645166</v>
          </cell>
          <cell r="AO224">
            <v>516808.41952903231</v>
          </cell>
          <cell r="AP224">
            <v>368379.86001290323</v>
          </cell>
          <cell r="AQ224">
            <v>7720.4495064516113</v>
          </cell>
          <cell r="AR224">
            <v>140708.11000967748</v>
          </cell>
          <cell r="AS224">
            <v>12988.271177419352</v>
          </cell>
          <cell r="AT224">
            <v>96.209416129032277</v>
          </cell>
          <cell r="AU224">
            <v>45691117.759310007</v>
          </cell>
          <cell r="AV224">
            <v>474913.15920710796</v>
          </cell>
        </row>
        <row r="225">
          <cell r="A225">
            <v>44439</v>
          </cell>
          <cell r="B225">
            <v>8023172.9781853817</v>
          </cell>
          <cell r="C225">
            <v>6455069.7523789294</v>
          </cell>
          <cell r="D225">
            <v>3234233.3918738589</v>
          </cell>
          <cell r="E225">
            <v>2635216.1278738589</v>
          </cell>
          <cell r="F225">
            <v>599017.26400000008</v>
          </cell>
          <cell r="G225">
            <v>3220836.3605050701</v>
          </cell>
          <cell r="H225">
            <v>3100168.0701824892</v>
          </cell>
          <cell r="I225">
            <v>2919208.5052978159</v>
          </cell>
          <cell r="J225">
            <v>180959.56488467316</v>
          </cell>
          <cell r="K225">
            <v>117336.76068587304</v>
          </cell>
          <cell r="L225">
            <v>63622.804198800099</v>
          </cell>
          <cell r="M225">
            <v>120668.29032258069</v>
          </cell>
          <cell r="N225">
            <v>1568103.2258064521</v>
          </cell>
          <cell r="O225">
            <v>5682828.1034657452</v>
          </cell>
          <cell r="P225">
            <v>10053466.150381749</v>
          </cell>
          <cell r="Q225">
            <v>5107068.5557433777</v>
          </cell>
          <cell r="R225">
            <v>4510914.3158686832</v>
          </cell>
          <cell r="S225">
            <v>8360283.0786464736</v>
          </cell>
          <cell r="T225">
            <v>3261485.9883767357</v>
          </cell>
          <cell r="U225">
            <v>3210957.37547351</v>
          </cell>
          <cell r="V225">
            <v>324562.50373703102</v>
          </cell>
          <cell r="W225">
            <v>727427.80801373394</v>
          </cell>
          <cell r="X225">
            <v>246046.88273596999</v>
          </cell>
          <cell r="Y225">
            <v>166187.146661206</v>
          </cell>
          <cell r="Z225">
            <v>552982.56687878002</v>
          </cell>
          <cell r="AA225">
            <v>1008593.26134547</v>
          </cell>
          <cell r="AB225">
            <v>195256.94832659201</v>
          </cell>
          <cell r="AC225">
            <v>50528.612903225803</v>
          </cell>
          <cell r="AD225">
            <v>2909785.3529519909</v>
          </cell>
          <cell r="AE225">
            <v>2099719.9621883724</v>
          </cell>
          <cell r="AF225">
            <v>1875698.187994824</v>
          </cell>
          <cell r="AG225">
            <v>224021.77419354839</v>
          </cell>
          <cell r="AH225">
            <v>788400.98707249074</v>
          </cell>
          <cell r="AI225">
            <v>1868788.6666870969</v>
          </cell>
          <cell r="AJ225">
            <v>1593356.3261225808</v>
          </cell>
          <cell r="AK225">
            <v>1173333.067064516</v>
          </cell>
          <cell r="AL225">
            <v>420023.25905806478</v>
          </cell>
          <cell r="AM225">
            <v>275432.34056451614</v>
          </cell>
          <cell r="AN225">
            <v>529802.38127419364</v>
          </cell>
          <cell r="AO225">
            <v>516088.3416806453</v>
          </cell>
          <cell r="AP225">
            <v>366112.3154161289</v>
          </cell>
          <cell r="AQ225">
            <v>7551.8855161290321</v>
          </cell>
          <cell r="AR225">
            <v>142424.14074838738</v>
          </cell>
          <cell r="AS225">
            <v>13714.039593548381</v>
          </cell>
          <cell r="AT225">
            <v>97.195809677419348</v>
          </cell>
          <cell r="AU225">
            <v>46819976.663203336</v>
          </cell>
          <cell r="AV225">
            <v>481707.76928133983</v>
          </cell>
        </row>
        <row r="226">
          <cell r="A226">
            <v>44469</v>
          </cell>
          <cell r="B226">
            <v>8428246.7653732151</v>
          </cell>
          <cell r="C226">
            <v>6801675.3987065488</v>
          </cell>
          <cell r="D226">
            <v>3400309.463857952</v>
          </cell>
          <cell r="E226">
            <v>2723893.9698579521</v>
          </cell>
          <cell r="F226">
            <v>676415.49399999995</v>
          </cell>
          <cell r="G226">
            <v>3401365.9348485968</v>
          </cell>
          <cell r="H226">
            <v>3282517.3681819299</v>
          </cell>
          <cell r="I226">
            <v>3111543.9390100227</v>
          </cell>
          <cell r="J226">
            <v>170973.42917190716</v>
          </cell>
          <cell r="K226">
            <v>111823.18523672655</v>
          </cell>
          <cell r="L226">
            <v>59150.24393518061</v>
          </cell>
          <cell r="M226">
            <v>118848.56666666669</v>
          </cell>
          <cell r="N226">
            <v>1626571.3666666669</v>
          </cell>
          <cell r="O226">
            <v>5898307.2651104722</v>
          </cell>
          <cell r="P226">
            <v>10460791.198750161</v>
          </cell>
          <cell r="Q226">
            <v>5366493.9534683144</v>
          </cell>
          <cell r="R226">
            <v>4660958.9116576947</v>
          </cell>
          <cell r="S226">
            <v>8765588.1880127378</v>
          </cell>
          <cell r="T226">
            <v>3390142.3978126766</v>
          </cell>
          <cell r="U226">
            <v>3345619.5311460099</v>
          </cell>
          <cell r="V226">
            <v>320586.11765953002</v>
          </cell>
          <cell r="W226">
            <v>773983.92496759701</v>
          </cell>
          <cell r="X226">
            <v>251751.986464494</v>
          </cell>
          <cell r="Y226">
            <v>178959.853232736</v>
          </cell>
          <cell r="Z226">
            <v>577132.46301075304</v>
          </cell>
          <cell r="AA226">
            <v>1031302.75314302</v>
          </cell>
          <cell r="AB226">
            <v>202479.45761700199</v>
          </cell>
          <cell r="AC226">
            <v>44522.866666666669</v>
          </cell>
          <cell r="AD226">
            <v>2983531.3328589299</v>
          </cell>
          <cell r="AE226">
            <v>2156030.7084664097</v>
          </cell>
          <cell r="AF226">
            <v>1937064.9417997431</v>
          </cell>
          <cell r="AG226">
            <v>218965.76666666666</v>
          </cell>
          <cell r="AH226">
            <v>772602.06632956967</v>
          </cell>
          <cell r="AI226">
            <v>1882805.9716500004</v>
          </cell>
          <cell r="AJ226">
            <v>1607192.8911999997</v>
          </cell>
          <cell r="AK226">
            <v>1187726.9322799998</v>
          </cell>
          <cell r="AL226">
            <v>419465.95891999989</v>
          </cell>
          <cell r="AM226">
            <v>275613.08045000071</v>
          </cell>
          <cell r="AN226">
            <v>513337.62738666666</v>
          </cell>
          <cell r="AO226">
            <v>499481.94983666664</v>
          </cell>
          <cell r="AP226">
            <v>351929.04100000008</v>
          </cell>
          <cell r="AQ226">
            <v>9412.8112033333346</v>
          </cell>
          <cell r="AR226">
            <v>138140.09763333321</v>
          </cell>
          <cell r="AS226">
            <v>13855.677550000002</v>
          </cell>
          <cell r="AT226">
            <v>98.26721666666667</v>
          </cell>
          <cell r="AU226">
            <v>47886446.129146673</v>
          </cell>
          <cell r="AV226">
            <v>487308.46108710725</v>
          </cell>
        </row>
        <row r="227">
          <cell r="A227">
            <v>44500</v>
          </cell>
          <cell r="B227">
            <v>8811313.3558472078</v>
          </cell>
          <cell r="C227">
            <v>7118780.5816536592</v>
          </cell>
          <cell r="D227">
            <v>3586953.2508284911</v>
          </cell>
          <cell r="E227">
            <v>2872257.133828491</v>
          </cell>
          <cell r="F227">
            <v>714696.11700000009</v>
          </cell>
          <cell r="G227">
            <v>3531827.3308251682</v>
          </cell>
          <cell r="H227">
            <v>3406902.685663878</v>
          </cell>
          <cell r="I227">
            <v>3248558.7720596478</v>
          </cell>
          <cell r="J227">
            <v>158343.91360423001</v>
          </cell>
          <cell r="K227">
            <v>104864.05150793832</v>
          </cell>
          <cell r="L227">
            <v>53479.862096291698</v>
          </cell>
          <cell r="M227">
            <v>124924.6451612903</v>
          </cell>
          <cell r="N227">
            <v>1692532.7741935479</v>
          </cell>
          <cell r="O227">
            <v>6226441.018814805</v>
          </cell>
          <cell r="P227">
            <v>10873543.60247072</v>
          </cell>
          <cell r="Q227">
            <v>5614180.8255461026</v>
          </cell>
          <cell r="R227">
            <v>4872390.9612487769</v>
          </cell>
          <cell r="S227">
            <v>9175971.5728113223</v>
          </cell>
          <cell r="T227">
            <v>3537902.180094731</v>
          </cell>
          <cell r="U227">
            <v>3491769.5994495698</v>
          </cell>
          <cell r="V227">
            <v>339866.76579057798</v>
          </cell>
          <cell r="W227">
            <v>808495.87106808799</v>
          </cell>
          <cell r="X227">
            <v>261254.48196802099</v>
          </cell>
          <cell r="Y227">
            <v>192266.0051717</v>
          </cell>
          <cell r="Z227">
            <v>602302.55135898199</v>
          </cell>
          <cell r="AA227">
            <v>1072780.19195999</v>
          </cell>
          <cell r="AB227">
            <v>210364.81018632499</v>
          </cell>
          <cell r="AC227">
            <v>46132.580645161288</v>
          </cell>
          <cell r="AD227">
            <v>3076881.9064224842</v>
          </cell>
          <cell r="AE227">
            <v>2236441.3112912537</v>
          </cell>
          <cell r="AF227">
            <v>2000133.8274202859</v>
          </cell>
          <cell r="AG227">
            <v>236307.48387096773</v>
          </cell>
          <cell r="AH227">
            <v>793197.31836356269</v>
          </cell>
          <cell r="AI227">
            <v>1912935.2397064518</v>
          </cell>
          <cell r="AJ227">
            <v>1614574.7829903229</v>
          </cell>
          <cell r="AK227">
            <v>1191543.1965903223</v>
          </cell>
          <cell r="AL227">
            <v>423031.58640000061</v>
          </cell>
          <cell r="AM227">
            <v>298360.45671612886</v>
          </cell>
          <cell r="AN227">
            <v>486345.96889032266</v>
          </cell>
          <cell r="AO227">
            <v>472356.55473548395</v>
          </cell>
          <cell r="AP227">
            <v>327837.62839999993</v>
          </cell>
          <cell r="AQ227">
            <v>11411.298203225804</v>
          </cell>
          <cell r="AR227">
            <v>133107.62813225822</v>
          </cell>
          <cell r="AS227">
            <v>13989.414154838709</v>
          </cell>
          <cell r="AT227">
            <v>99.215703225806422</v>
          </cell>
          <cell r="AU227">
            <v>49627156.211470008</v>
          </cell>
          <cell r="AV227">
            <v>500194.57200764742</v>
          </cell>
        </row>
        <row r="228">
          <cell r="A228">
            <v>44530</v>
          </cell>
          <cell r="B228">
            <v>9187170.991758747</v>
          </cell>
          <cell r="C228">
            <v>7393399.0917587467</v>
          </cell>
          <cell r="D228">
            <v>3738842.8051855601</v>
          </cell>
          <cell r="E228">
            <v>2953003.1471855603</v>
          </cell>
          <cell r="F228">
            <v>785839.65800000005</v>
          </cell>
          <cell r="G228">
            <v>3654556.286573187</v>
          </cell>
          <cell r="H228">
            <v>3527690.2199065201</v>
          </cell>
          <cell r="I228">
            <v>3368540.0861121654</v>
          </cell>
          <cell r="J228">
            <v>159150.13379435494</v>
          </cell>
          <cell r="K228">
            <v>103983.83061534588</v>
          </cell>
          <cell r="L228">
            <v>55166.303179009075</v>
          </cell>
          <cell r="M228">
            <v>126866.06666666669</v>
          </cell>
          <cell r="N228">
            <v>1793771.9</v>
          </cell>
          <cell r="O228">
            <v>6581738.7934253849</v>
          </cell>
          <cell r="P228">
            <v>11306446.75191175</v>
          </cell>
          <cell r="Q228">
            <v>5877463.2121765772</v>
          </cell>
          <cell r="R228">
            <v>5070657.3750793841</v>
          </cell>
          <cell r="S228">
            <v>9580624.8062213175</v>
          </cell>
          <cell r="T228">
            <v>3742055.4608277702</v>
          </cell>
          <cell r="U228">
            <v>3694285.8608277701</v>
          </cell>
          <cell r="V228">
            <v>360706.30325507</v>
          </cell>
          <cell r="W228">
            <v>902489.33992650697</v>
          </cell>
          <cell r="X228">
            <v>269570.18020929501</v>
          </cell>
          <cell r="Y228">
            <v>207687.43500845699</v>
          </cell>
          <cell r="Z228">
            <v>634716.61638404801</v>
          </cell>
          <cell r="AA228">
            <v>1098981.96135357</v>
          </cell>
          <cell r="AB228">
            <v>220917.363412167</v>
          </cell>
          <cell r="AC228">
            <v>47769.599999999999</v>
          </cell>
          <cell r="AD228">
            <v>3207610.7995539382</v>
          </cell>
          <cell r="AE228">
            <v>2353346.8278938243</v>
          </cell>
          <cell r="AF228">
            <v>2117654.2278938242</v>
          </cell>
          <cell r="AG228">
            <v>235692.6</v>
          </cell>
          <cell r="AH228">
            <v>854357.18980789289</v>
          </cell>
          <cell r="AI228">
            <v>1907840.9740599999</v>
          </cell>
          <cell r="AJ228">
            <v>1594648.9978799995</v>
          </cell>
          <cell r="AK228">
            <v>1181732.4676933333</v>
          </cell>
          <cell r="AL228">
            <v>412916.53018666618</v>
          </cell>
          <cell r="AM228">
            <v>313191.97618000046</v>
          </cell>
          <cell r="AN228">
            <v>459108.35460333334</v>
          </cell>
          <cell r="AO228">
            <v>444959.07190666668</v>
          </cell>
          <cell r="AP228">
            <v>299384.52857000002</v>
          </cell>
          <cell r="AQ228">
            <v>13829.214686666664</v>
          </cell>
          <cell r="AR228">
            <v>131745.32864999998</v>
          </cell>
          <cell r="AS228">
            <v>14149.282696666667</v>
          </cell>
          <cell r="AT228">
            <v>100.32566333333332</v>
          </cell>
          <cell r="AU228">
            <v>51971955.697886683</v>
          </cell>
          <cell r="AV228">
            <v>518032.51502269349</v>
          </cell>
        </row>
        <row r="229">
          <cell r="A229">
            <v>44561</v>
          </cell>
          <cell r="B229">
            <v>9541824.5135302618</v>
          </cell>
          <cell r="C229">
            <v>7681333.190949617</v>
          </cell>
          <cell r="D229">
            <v>3871755.4712123419</v>
          </cell>
          <cell r="E229">
            <v>3059997.5292123421</v>
          </cell>
          <cell r="F229">
            <v>811757.94199999992</v>
          </cell>
          <cell r="G229">
            <v>3809577.7197372755</v>
          </cell>
          <cell r="H229">
            <v>3661543.0423179208</v>
          </cell>
          <cell r="I229">
            <v>3493657.5064809914</v>
          </cell>
          <cell r="J229">
            <v>167885.53583692937</v>
          </cell>
          <cell r="K229">
            <v>107985.94975203303</v>
          </cell>
          <cell r="L229">
            <v>59899.586084896364</v>
          </cell>
          <cell r="M229">
            <v>148034.67741935479</v>
          </cell>
          <cell r="N229">
            <v>1860491.3225806451</v>
          </cell>
          <cell r="O229">
            <v>6836168.7641379051</v>
          </cell>
          <cell r="P229">
            <v>11678100.44278745</v>
          </cell>
          <cell r="Q229">
            <v>6121358.5744565772</v>
          </cell>
          <cell r="R229">
            <v>5251431.2695980985</v>
          </cell>
          <cell r="S229">
            <v>9899275.4316923581</v>
          </cell>
          <cell r="T229">
            <v>3969935.9788702568</v>
          </cell>
          <cell r="U229">
            <v>3915246.7853218699</v>
          </cell>
          <cell r="V229">
            <v>384232.42779495101</v>
          </cell>
          <cell r="W229">
            <v>970180.62452219496</v>
          </cell>
          <cell r="X229">
            <v>279613.609177217</v>
          </cell>
          <cell r="Y229">
            <v>225377.53458015199</v>
          </cell>
          <cell r="Z229">
            <v>660957.40442703303</v>
          </cell>
          <cell r="AA229">
            <v>1135761.1920338799</v>
          </cell>
          <cell r="AB229">
            <v>227681.41582898499</v>
          </cell>
          <cell r="AC229">
            <v>54689.193548387098</v>
          </cell>
          <cell r="AD229">
            <v>3264032.9560982729</v>
          </cell>
          <cell r="AE229">
            <v>2465462.2565147891</v>
          </cell>
          <cell r="AF229">
            <v>2191433.7403857568</v>
          </cell>
          <cell r="AG229">
            <v>274028.51612903224</v>
          </cell>
          <cell r="AH229">
            <v>889749.4659190583</v>
          </cell>
          <cell r="AI229">
            <v>1884349.6245096771</v>
          </cell>
          <cell r="AJ229">
            <v>1554268.1218806449</v>
          </cell>
          <cell r="AK229">
            <v>1144503.8868</v>
          </cell>
          <cell r="AL229">
            <v>409764.23508064495</v>
          </cell>
          <cell r="AM229">
            <v>330081.50262903213</v>
          </cell>
          <cell r="AN229">
            <v>434761.97098709678</v>
          </cell>
          <cell r="AO229">
            <v>420396.89826451614</v>
          </cell>
          <cell r="AP229">
            <v>278025.83331290318</v>
          </cell>
          <cell r="AQ229">
            <v>13909.413035483869</v>
          </cell>
          <cell r="AR229">
            <v>128461.65191612909</v>
          </cell>
          <cell r="AS229">
            <v>14365.072722580646</v>
          </cell>
          <cell r="AT229">
            <v>101.87994838709675</v>
          </cell>
          <cell r="AU229">
            <v>54581853.588753343</v>
          </cell>
          <cell r="AV229">
            <v>535746.77306831279</v>
          </cell>
        </row>
        <row r="230">
          <cell r="A230">
            <v>44592</v>
          </cell>
          <cell r="B230">
            <v>9945846.0921271201</v>
          </cell>
          <cell r="C230">
            <v>7925752.285675507</v>
          </cell>
          <cell r="D230">
            <v>4058963.0643291022</v>
          </cell>
          <cell r="E230">
            <v>3269937.4263291024</v>
          </cell>
          <cell r="F230">
            <v>789025.63799999992</v>
          </cell>
          <cell r="G230">
            <v>3866789.2213464053</v>
          </cell>
          <cell r="H230">
            <v>3728003.9955399539</v>
          </cell>
          <cell r="I230">
            <v>3557302.5502531882</v>
          </cell>
          <cell r="J230">
            <v>170701.44528676558</v>
          </cell>
          <cell r="K230">
            <v>108368.67317935516</v>
          </cell>
          <cell r="L230">
            <v>62332.772107410383</v>
          </cell>
          <cell r="M230">
            <v>138785.22580645161</v>
          </cell>
          <cell r="N230">
            <v>2020093.8064516131</v>
          </cell>
          <cell r="O230">
            <v>7208817.98327679</v>
          </cell>
          <cell r="P230">
            <v>12294124.11372087</v>
          </cell>
          <cell r="Q230">
            <v>6420575.1058217566</v>
          </cell>
          <cell r="R230">
            <v>5579463.6206921283</v>
          </cell>
          <cell r="S230">
            <v>10272039.722114719</v>
          </cell>
          <cell r="T230">
            <v>4097009.3879879224</v>
          </cell>
          <cell r="U230">
            <v>4045886.2266976</v>
          </cell>
          <cell r="V230">
            <v>399701.81816251797</v>
          </cell>
          <cell r="W230">
            <v>1040830.90630305</v>
          </cell>
          <cell r="X230">
            <v>287974.14981606201</v>
          </cell>
          <cell r="Y230">
            <v>237894.775382169</v>
          </cell>
          <cell r="Z230">
            <v>686743.71153664705</v>
          </cell>
          <cell r="AA230">
            <v>1153807.0977970101</v>
          </cell>
          <cell r="AB230">
            <v>234598.94036183201</v>
          </cell>
          <cell r="AC230">
            <v>51123.161290322583</v>
          </cell>
          <cell r="AD230">
            <v>3514276.093750692</v>
          </cell>
          <cell r="AE230">
            <v>2574443.5169436713</v>
          </cell>
          <cell r="AF230">
            <v>2309526.1943630259</v>
          </cell>
          <cell r="AG230">
            <v>264917.32258064515</v>
          </cell>
          <cell r="AH230">
            <v>1008512.0733100103</v>
          </cell>
          <cell r="AI230">
            <v>1973927.4535806461</v>
          </cell>
          <cell r="AJ230">
            <v>1614850.708074193</v>
          </cell>
          <cell r="AK230">
            <v>1197854.585335484</v>
          </cell>
          <cell r="AL230">
            <v>416996.12273870897</v>
          </cell>
          <cell r="AM230">
            <v>359076.7455064531</v>
          </cell>
          <cell r="AN230">
            <v>420730.63407741941</v>
          </cell>
          <cell r="AO230">
            <v>406076.59504516132</v>
          </cell>
          <cell r="AP230">
            <v>265069.46464516124</v>
          </cell>
          <cell r="AQ230">
            <v>15072.681841935486</v>
          </cell>
          <cell r="AR230">
            <v>125934.4485580646</v>
          </cell>
          <cell r="AS230">
            <v>14654.039032258066</v>
          </cell>
          <cell r="AT230">
            <v>103.9293548387097</v>
          </cell>
          <cell r="AU230">
            <v>56826738.997026667</v>
          </cell>
          <cell r="AV230">
            <v>546782.37044016446</v>
          </cell>
        </row>
        <row r="231">
          <cell r="A231">
            <v>44620</v>
          </cell>
          <cell r="B231">
            <v>10128700.437484032</v>
          </cell>
          <cell r="C231">
            <v>8198476.3303411743</v>
          </cell>
          <cell r="D231">
            <v>4162464.7998997062</v>
          </cell>
          <cell r="E231">
            <v>3361399.474899706</v>
          </cell>
          <cell r="F231">
            <v>801065.32500000007</v>
          </cell>
          <cell r="G231">
            <v>4036011.5304414681</v>
          </cell>
          <cell r="H231">
            <v>3879258.7804414681</v>
          </cell>
          <cell r="I231">
            <v>3694799.0318659083</v>
          </cell>
          <cell r="J231">
            <v>184459.74857555976</v>
          </cell>
          <cell r="K231">
            <v>116363.68975512587</v>
          </cell>
          <cell r="L231">
            <v>68096.058820433871</v>
          </cell>
          <cell r="M231">
            <v>156752.75</v>
          </cell>
          <cell r="N231">
            <v>1930224.107142857</v>
          </cell>
          <cell r="O231">
            <v>7250322.3406585949</v>
          </cell>
          <cell r="P231">
            <v>12613857.607703609</v>
          </cell>
          <cell r="Q231">
            <v>6561816.2474029651</v>
          </cell>
          <cell r="R231">
            <v>5760612.8575098449</v>
          </cell>
          <cell r="S231">
            <v>10602687.034176139</v>
          </cell>
          <cell r="T231">
            <v>4232262.1818608483</v>
          </cell>
          <cell r="U231">
            <v>4180633.2532894202</v>
          </cell>
          <cell r="V231">
            <v>412234.523782112</v>
          </cell>
          <cell r="W231">
            <v>1091823.9431380299</v>
          </cell>
          <cell r="X231">
            <v>294390.17153851897</v>
          </cell>
          <cell r="Y231">
            <v>254907.10636211099</v>
          </cell>
          <cell r="Z231">
            <v>710699.36397240299</v>
          </cell>
          <cell r="AA231">
            <v>1183512.50715737</v>
          </cell>
          <cell r="AB231">
            <v>239422.98954909001</v>
          </cell>
          <cell r="AC231">
            <v>51628.928571428572</v>
          </cell>
          <cell r="AD231">
            <v>3641721.2891915902</v>
          </cell>
          <cell r="AE231">
            <v>2668739.8468958531</v>
          </cell>
          <cell r="AF231">
            <v>2399213.382610139</v>
          </cell>
          <cell r="AG231">
            <v>269526.46428571426</v>
          </cell>
          <cell r="AH231">
            <v>1064364.2150390944</v>
          </cell>
          <cell r="AI231">
            <v>1993706.112621428</v>
          </cell>
          <cell r="AJ231">
            <v>1622076.5593749995</v>
          </cell>
          <cell r="AK231">
            <v>1203297.7482785715</v>
          </cell>
          <cell r="AL231">
            <v>418778.81109642796</v>
          </cell>
          <cell r="AM231">
            <v>371629.55324642849</v>
          </cell>
          <cell r="AN231">
            <v>422676.24351785734</v>
          </cell>
          <cell r="AO231">
            <v>409187.0749607145</v>
          </cell>
          <cell r="AP231">
            <v>263308.43788928573</v>
          </cell>
          <cell r="AQ231">
            <v>21137.710532142861</v>
          </cell>
          <cell r="AR231">
            <v>124740.92653928589</v>
          </cell>
          <cell r="AS231">
            <v>13489.168557142862</v>
          </cell>
          <cell r="AT231">
            <v>106.38428928571425</v>
          </cell>
          <cell r="AU231">
            <v>59343367.321906678</v>
          </cell>
          <cell r="AV231">
            <v>557820.78087234602</v>
          </cell>
        </row>
        <row r="232">
          <cell r="A232">
            <v>44651</v>
          </cell>
          <cell r="B232">
            <v>10549971.751132825</v>
          </cell>
          <cell r="C232">
            <v>8483105.9124231488</v>
          </cell>
          <cell r="D232">
            <v>4235374.1243547807</v>
          </cell>
          <cell r="E232">
            <v>3418792.4783547805</v>
          </cell>
          <cell r="F232">
            <v>816581.64600000007</v>
          </cell>
          <cell r="G232">
            <v>4247731.7880683672</v>
          </cell>
          <cell r="H232">
            <v>4091272.110649012</v>
          </cell>
          <cell r="I232">
            <v>3885486.2164046075</v>
          </cell>
          <cell r="J232">
            <v>205785.89424440474</v>
          </cell>
          <cell r="K232">
            <v>128928.461281076</v>
          </cell>
          <cell r="L232">
            <v>76857.432963328742</v>
          </cell>
          <cell r="M232">
            <v>156459.67741935479</v>
          </cell>
          <cell r="N232">
            <v>2066865.8387096771</v>
          </cell>
          <cell r="O232">
            <v>7450962.6591248997</v>
          </cell>
          <cell r="P232">
            <v>13119362.39338037</v>
          </cell>
          <cell r="Q232">
            <v>6600832.3874379024</v>
          </cell>
          <cell r="R232">
            <v>5843095.2108721323</v>
          </cell>
          <cell r="S232">
            <v>10866557.365984591</v>
          </cell>
          <cell r="T232">
            <v>4429268.8233616771</v>
          </cell>
          <cell r="U232">
            <v>4378711.6298132902</v>
          </cell>
          <cell r="V232">
            <v>438905.592951392</v>
          </cell>
          <cell r="W232">
            <v>1137868.23685634</v>
          </cell>
          <cell r="X232">
            <v>301973.17453641002</v>
          </cell>
          <cell r="Y232">
            <v>269284.022888596</v>
          </cell>
          <cell r="Z232">
            <v>737291.88784986106</v>
          </cell>
          <cell r="AA232">
            <v>1247574.4518325501</v>
          </cell>
          <cell r="AB232">
            <v>248483.40118711899</v>
          </cell>
          <cell r="AC232">
            <v>50557.193548387098</v>
          </cell>
          <cell r="AD232">
            <v>3710074.4047368099</v>
          </cell>
          <cell r="AE232">
            <v>2705644.7002592874</v>
          </cell>
          <cell r="AF232">
            <v>2424302.7325173519</v>
          </cell>
          <cell r="AG232">
            <v>281341.96774193546</v>
          </cell>
          <cell r="AH232">
            <v>985996.99636355671</v>
          </cell>
          <cell r="AI232">
            <v>2041226.609025806</v>
          </cell>
          <cell r="AJ232">
            <v>1666788.3992806452</v>
          </cell>
          <cell r="AK232">
            <v>1241365.3785612904</v>
          </cell>
          <cell r="AL232">
            <v>425423.02071935474</v>
          </cell>
          <cell r="AM232">
            <v>374438.20974516077</v>
          </cell>
          <cell r="AN232">
            <v>435060.9715225806</v>
          </cell>
          <cell r="AO232">
            <v>421429.17571612902</v>
          </cell>
          <cell r="AP232">
            <v>274258.24132580654</v>
          </cell>
          <cell r="AQ232">
            <v>21873.267261290326</v>
          </cell>
          <cell r="AR232">
            <v>125297.66712903215</v>
          </cell>
          <cell r="AS232">
            <v>13631.795806451611</v>
          </cell>
          <cell r="AT232">
            <v>109.36791612903227</v>
          </cell>
          <cell r="AU232">
            <v>62412977.365440011</v>
          </cell>
          <cell r="AV232">
            <v>570669.89638721081</v>
          </cell>
        </row>
        <row r="233">
          <cell r="A233">
            <v>44681</v>
          </cell>
          <cell r="B233">
            <v>11085881.76754795</v>
          </cell>
          <cell r="C233">
            <v>8980892.7342146169</v>
          </cell>
          <cell r="D233">
            <v>4438410.3546061609</v>
          </cell>
          <cell r="E233">
            <v>3607076.4986061612</v>
          </cell>
          <cell r="F233">
            <v>831333.85599999991</v>
          </cell>
          <cell r="G233">
            <v>4542482.379608456</v>
          </cell>
          <cell r="H233">
            <v>4380703.7129417891</v>
          </cell>
          <cell r="I233">
            <v>4132483.3441865086</v>
          </cell>
          <cell r="J233">
            <v>248220.36875527987</v>
          </cell>
          <cell r="K233">
            <v>151282.7424795109</v>
          </cell>
          <cell r="L233">
            <v>96937.626275768984</v>
          </cell>
          <cell r="M233">
            <v>161778.66666666669</v>
          </cell>
          <cell r="N233">
            <v>2104989.0333333332</v>
          </cell>
          <cell r="O233">
            <v>7675393.8752090037</v>
          </cell>
          <cell r="P233">
            <v>13709847.49357114</v>
          </cell>
          <cell r="Q233">
            <v>6846893.930636636</v>
          </cell>
          <cell r="R233">
            <v>6084349.3019688595</v>
          </cell>
          <cell r="S233">
            <v>11354197.51438695</v>
          </cell>
          <cell r="T233">
            <v>4670818.6314852368</v>
          </cell>
          <cell r="U233">
            <v>4616758.5648185704</v>
          </cell>
          <cell r="V233">
            <v>466224.686587887</v>
          </cell>
          <cell r="W233">
            <v>1206030.4430505</v>
          </cell>
          <cell r="X233">
            <v>310285.60305116198</v>
          </cell>
          <cell r="Y233">
            <v>293149.19839782699</v>
          </cell>
          <cell r="Z233">
            <v>766376.10899455799</v>
          </cell>
          <cell r="AA233">
            <v>1322366.4687752</v>
          </cell>
          <cell r="AB233">
            <v>262120.773628102</v>
          </cell>
          <cell r="AC233">
            <v>54060.066666666666</v>
          </cell>
          <cell r="AD233">
            <v>3729365.7483303151</v>
          </cell>
          <cell r="AE233">
            <v>2772274.2033626977</v>
          </cell>
          <cell r="AF233">
            <v>2477272.8033626978</v>
          </cell>
          <cell r="AG233">
            <v>295001.40000000002</v>
          </cell>
          <cell r="AH233">
            <v>940251.79577776487</v>
          </cell>
          <cell r="AI233">
            <v>2114693.4519866663</v>
          </cell>
          <cell r="AJ233">
            <v>1735493.8243166667</v>
          </cell>
          <cell r="AK233">
            <v>1291667.4941433335</v>
          </cell>
          <cell r="AL233">
            <v>443826.33017333318</v>
          </cell>
          <cell r="AM233">
            <v>379199.62766999961</v>
          </cell>
          <cell r="AN233">
            <v>441570.70170000015</v>
          </cell>
          <cell r="AO233">
            <v>427582.48856666684</v>
          </cell>
          <cell r="AP233">
            <v>284985.69975666661</v>
          </cell>
          <cell r="AQ233">
            <v>21318.720473333335</v>
          </cell>
          <cell r="AR233">
            <v>121278.0683366669</v>
          </cell>
          <cell r="AS233">
            <v>13988.213133333329</v>
          </cell>
          <cell r="AT233">
            <v>113.17777666666665</v>
          </cell>
          <cell r="AU233">
            <v>67496911.794216678</v>
          </cell>
          <cell r="AV233">
            <v>596379.55243642814</v>
          </cell>
        </row>
        <row r="234">
          <cell r="A234">
            <v>44712</v>
          </cell>
          <cell r="B234">
            <v>11766167.980307125</v>
          </cell>
          <cell r="C234">
            <v>9541205.5932103507</v>
          </cell>
          <cell r="D234">
            <v>4731063.975385596</v>
          </cell>
          <cell r="E234">
            <v>3717273.915385596</v>
          </cell>
          <cell r="F234">
            <v>1013790.0599999999</v>
          </cell>
          <cell r="G234">
            <v>4810141.6178247547</v>
          </cell>
          <cell r="H234">
            <v>4648390.5855666902</v>
          </cell>
          <cell r="I234">
            <v>4355316.1538931979</v>
          </cell>
          <cell r="J234">
            <v>293074.43167349289</v>
          </cell>
          <cell r="K234">
            <v>169204.72732927205</v>
          </cell>
          <cell r="L234">
            <v>123869.70434422087</v>
          </cell>
          <cell r="M234">
            <v>161751.03225806449</v>
          </cell>
          <cell r="N234">
            <v>2224962.3870967738</v>
          </cell>
          <cell r="O234">
            <v>8160098.5123354802</v>
          </cell>
          <cell r="P234">
            <v>14478912.39920757</v>
          </cell>
          <cell r="Q234">
            <v>7216850.973111785</v>
          </cell>
          <cell r="R234">
            <v>6274172.8022570536</v>
          </cell>
          <cell r="S234">
            <v>11963457.784593269</v>
          </cell>
          <cell r="T234">
            <v>4892781.4299351918</v>
          </cell>
          <cell r="U234">
            <v>4837447.5589674497</v>
          </cell>
          <cell r="V234">
            <v>507627.04503753199</v>
          </cell>
          <cell r="W234">
            <v>1259803.18712304</v>
          </cell>
          <cell r="X234">
            <v>317620.52420636598</v>
          </cell>
          <cell r="Y234">
            <v>316952.39903763001</v>
          </cell>
          <cell r="Z234">
            <v>800445.40699804202</v>
          </cell>
          <cell r="AA234">
            <v>1398910.69647904</v>
          </cell>
          <cell r="AB234">
            <v>265781.61927060201</v>
          </cell>
          <cell r="AC234">
            <v>55333.870967741932</v>
          </cell>
          <cell r="AD234">
            <v>3826992.6067984002</v>
          </cell>
          <cell r="AE234">
            <v>2828485.1771940389</v>
          </cell>
          <cell r="AF234">
            <v>2556898.886871458</v>
          </cell>
          <cell r="AG234">
            <v>271586.29032258067</v>
          </cell>
          <cell r="AH234">
            <v>953197.08074526349</v>
          </cell>
          <cell r="AI234">
            <v>2206274.9269516133</v>
          </cell>
          <cell r="AJ234">
            <v>1812379.8979129032</v>
          </cell>
          <cell r="AK234">
            <v>1351410.9474806455</v>
          </cell>
          <cell r="AL234">
            <v>460968.95043225773</v>
          </cell>
          <cell r="AM234">
            <v>393895.02903871005</v>
          </cell>
          <cell r="AN234">
            <v>451836.82285483863</v>
          </cell>
          <cell r="AO234">
            <v>437410.42166129022</v>
          </cell>
          <cell r="AP234">
            <v>297680.38821612904</v>
          </cell>
          <cell r="AQ234">
            <v>24144.856699999989</v>
          </cell>
          <cell r="AR234">
            <v>115585.1767451612</v>
          </cell>
          <cell r="AS234">
            <v>14426.401193548389</v>
          </cell>
          <cell r="AT234">
            <v>117.78866129032261</v>
          </cell>
          <cell r="AU234">
            <v>72896054.582760021</v>
          </cell>
          <cell r="AV234">
            <v>618871.57714686659</v>
          </cell>
        </row>
        <row r="235">
          <cell r="A235">
            <v>44742</v>
          </cell>
          <cell r="B235">
            <v>12405113.427001815</v>
          </cell>
          <cell r="C235">
            <v>10060791.060335148</v>
          </cell>
          <cell r="D235">
            <v>4937242.9845253909</v>
          </cell>
          <cell r="E235">
            <v>3876868.1405253913</v>
          </cell>
          <cell r="F235">
            <v>1060374.8439999998</v>
          </cell>
          <cell r="G235">
            <v>5123548.0758097563</v>
          </cell>
          <cell r="H235">
            <v>4946503.7091430891</v>
          </cell>
          <cell r="I235">
            <v>4609708.7659332519</v>
          </cell>
          <cell r="J235">
            <v>336794.9432098369</v>
          </cell>
          <cell r="K235">
            <v>183956.5849903427</v>
          </cell>
          <cell r="L235">
            <v>152838.35821949423</v>
          </cell>
          <cell r="M235">
            <v>177044.3666666667</v>
          </cell>
          <cell r="N235">
            <v>2344322.3666666672</v>
          </cell>
          <cell r="O235">
            <v>8575817.4436903764</v>
          </cell>
          <cell r="P235">
            <v>15376546.2493989</v>
          </cell>
          <cell r="Q235">
            <v>7580278.6456203125</v>
          </cell>
          <cell r="R235">
            <v>6538825.288225852</v>
          </cell>
          <cell r="S235">
            <v>12684093.518448111</v>
          </cell>
          <cell r="T235">
            <v>5215251.3628182737</v>
          </cell>
          <cell r="U235">
            <v>5159396.7294849399</v>
          </cell>
          <cell r="V235">
            <v>565832.35816957802</v>
          </cell>
          <cell r="W235">
            <v>1317877.0755956799</v>
          </cell>
          <cell r="X235">
            <v>330265.28586902499</v>
          </cell>
          <cell r="Y235">
            <v>342001.603744464</v>
          </cell>
          <cell r="Z235">
            <v>836142.59075350605</v>
          </cell>
          <cell r="AA235">
            <v>1508103.5171264401</v>
          </cell>
          <cell r="AB235">
            <v>279582.48205127497</v>
          </cell>
          <cell r="AC235">
            <v>55854.633333333331</v>
          </cell>
          <cell r="AD235">
            <v>3913827.3894067099</v>
          </cell>
          <cell r="AE235">
            <v>2958611.6810337943</v>
          </cell>
          <cell r="AF235">
            <v>2661957.1477004611</v>
          </cell>
          <cell r="AG235">
            <v>296654.53333333333</v>
          </cell>
          <cell r="AH235">
            <v>957472.28538138478</v>
          </cell>
          <cell r="AI235">
            <v>2301616.34822</v>
          </cell>
          <cell r="AJ235">
            <v>1911558.0137599995</v>
          </cell>
          <cell r="AK235">
            <v>1432838.2817533328</v>
          </cell>
          <cell r="AL235">
            <v>478719.73200666672</v>
          </cell>
          <cell r="AM235">
            <v>390058.33446000051</v>
          </cell>
          <cell r="AN235">
            <v>485817.84763666656</v>
          </cell>
          <cell r="AO235">
            <v>470895.41860333324</v>
          </cell>
          <cell r="AP235">
            <v>320298.65482666658</v>
          </cell>
          <cell r="AQ235">
            <v>30267.872626666664</v>
          </cell>
          <cell r="AR235">
            <v>120328.89115</v>
          </cell>
          <cell r="AS235">
            <v>14922.429033333332</v>
          </cell>
          <cell r="AT235">
            <v>122.65493333333335</v>
          </cell>
          <cell r="AU235">
            <v>78103368.57254003</v>
          </cell>
          <cell r="AV235">
            <v>636773.15253421001</v>
          </cell>
        </row>
        <row r="236">
          <cell r="A236">
            <v>44773</v>
          </cell>
          <cell r="B236">
            <v>13311981.886830814</v>
          </cell>
          <cell r="C236">
            <v>10882931.919088878</v>
          </cell>
          <cell r="D236">
            <v>5311339.8589886026</v>
          </cell>
          <cell r="E236">
            <v>4113397.9529886027</v>
          </cell>
          <cell r="F236">
            <v>1197941.906</v>
          </cell>
          <cell r="G236">
            <v>5571592.0601002742</v>
          </cell>
          <cell r="H236">
            <v>5389563.5439712415</v>
          </cell>
          <cell r="I236">
            <v>5009843.9243470887</v>
          </cell>
          <cell r="J236">
            <v>379719.61962415185</v>
          </cell>
          <cell r="K236">
            <v>199069.40897748026</v>
          </cell>
          <cell r="L236">
            <v>180650.21064667159</v>
          </cell>
          <cell r="M236">
            <v>182028.5161290323</v>
          </cell>
          <cell r="N236">
            <v>2429049.967741936</v>
          </cell>
          <cell r="O236">
            <v>8992681.6328301188</v>
          </cell>
          <cell r="P236">
            <v>16326346.42788903</v>
          </cell>
          <cell r="Q236">
            <v>8110780.8938270165</v>
          </cell>
          <cell r="R236">
            <v>6920920.7020876827</v>
          </cell>
          <cell r="S236">
            <v>13680489.292054979</v>
          </cell>
          <cell r="T236">
            <v>5538133.3031007973</v>
          </cell>
          <cell r="U236">
            <v>5476845.8192298301</v>
          </cell>
          <cell r="V236">
            <v>611974.83830698999</v>
          </cell>
          <cell r="W236">
            <v>1405975.02741705</v>
          </cell>
          <cell r="X236">
            <v>342309.72612857702</v>
          </cell>
          <cell r="Y236">
            <v>366030.26065093302</v>
          </cell>
          <cell r="Z236">
            <v>874674.20534780098</v>
          </cell>
          <cell r="AA236">
            <v>1600451.4178382601</v>
          </cell>
          <cell r="AB236">
            <v>285132.68399386998</v>
          </cell>
          <cell r="AC236">
            <v>61287.483870967742</v>
          </cell>
          <cell r="AD236">
            <v>4167790.772212768</v>
          </cell>
          <cell r="AE236">
            <v>3108047.5232926281</v>
          </cell>
          <cell r="AF236">
            <v>2807522.74909908</v>
          </cell>
          <cell r="AG236">
            <v>300524.77419354836</v>
          </cell>
          <cell r="AH236">
            <v>1014284.898915419</v>
          </cell>
          <cell r="AI236">
            <v>2358775.6941967742</v>
          </cell>
          <cell r="AJ236">
            <v>1935023.4615806455</v>
          </cell>
          <cell r="AK236">
            <v>1441080.6315064514</v>
          </cell>
          <cell r="AL236">
            <v>493942.83007419412</v>
          </cell>
          <cell r="AM236">
            <v>423752.23261612863</v>
          </cell>
          <cell r="AN236">
            <v>509658.30046451604</v>
          </cell>
          <cell r="AO236">
            <v>494085.6394419354</v>
          </cell>
          <cell r="AP236">
            <v>334950.68927741941</v>
          </cell>
          <cell r="AQ236">
            <v>32491.412906451616</v>
          </cell>
          <cell r="AR236">
            <v>126643.53725806437</v>
          </cell>
          <cell r="AS236">
            <v>15572.661022580651</v>
          </cell>
          <cell r="AT236">
            <v>128.3925806451613</v>
          </cell>
          <cell r="AU236">
            <v>81444845.120516673</v>
          </cell>
          <cell r="AV236">
            <v>634342.30164440628</v>
          </cell>
        </row>
        <row r="237">
          <cell r="A237">
            <v>44804</v>
          </cell>
          <cell r="B237">
            <v>13964494.233427713</v>
          </cell>
          <cell r="C237">
            <v>11333517.072137391</v>
          </cell>
          <cell r="D237">
            <v>5484159.6879757531</v>
          </cell>
          <cell r="E237">
            <v>4141616.931975753</v>
          </cell>
          <cell r="F237">
            <v>1342542.7560000001</v>
          </cell>
          <cell r="G237">
            <v>5849357.3841616381</v>
          </cell>
          <cell r="H237">
            <v>5669505.4809358316</v>
          </cell>
          <cell r="I237">
            <v>5279853.4332796792</v>
          </cell>
          <cell r="J237">
            <v>389652.04765615222</v>
          </cell>
          <cell r="K237">
            <v>199179.20224117342</v>
          </cell>
          <cell r="L237">
            <v>190472.8454149788</v>
          </cell>
          <cell r="M237">
            <v>179851.90322580651</v>
          </cell>
          <cell r="N237">
            <v>2630977.161290322</v>
          </cell>
          <cell r="O237">
            <v>9255291.4642548673</v>
          </cell>
          <cell r="P237">
            <v>17015739.36229166</v>
          </cell>
          <cell r="Q237">
            <v>8294973.9466718258</v>
          </cell>
          <cell r="R237">
            <v>6983202.8521024883</v>
          </cell>
          <cell r="S237">
            <v>14220596.368586591</v>
          </cell>
          <cell r="T237">
            <v>5786896.1233921219</v>
          </cell>
          <cell r="U237">
            <v>5729780.8975856705</v>
          </cell>
          <cell r="V237">
            <v>647129.06790677796</v>
          </cell>
          <cell r="W237">
            <v>1495538.4469534601</v>
          </cell>
          <cell r="X237">
            <v>352022.24586164003</v>
          </cell>
          <cell r="Y237">
            <v>384540.319017464</v>
          </cell>
          <cell r="Z237">
            <v>912808.75672872097</v>
          </cell>
          <cell r="AA237">
            <v>1663772.2113701401</v>
          </cell>
          <cell r="AB237">
            <v>287447.900191786</v>
          </cell>
          <cell r="AC237">
            <v>57115.225806451614</v>
          </cell>
          <cell r="AD237">
            <v>4255786.7353976639</v>
          </cell>
          <cell r="AE237">
            <v>3171923.3717396385</v>
          </cell>
          <cell r="AF237">
            <v>2841585.9201267352</v>
          </cell>
          <cell r="AG237">
            <v>330337.45161290321</v>
          </cell>
          <cell r="AH237">
            <v>1052497.3296486018</v>
          </cell>
          <cell r="AI237">
            <v>2408435.9980387096</v>
          </cell>
          <cell r="AJ237">
            <v>1975217.7061419361</v>
          </cell>
          <cell r="AK237">
            <v>1464097.5394709674</v>
          </cell>
          <cell r="AL237">
            <v>511120.16667096876</v>
          </cell>
          <cell r="AM237">
            <v>433218.2918967735</v>
          </cell>
          <cell r="AN237">
            <v>518765.89530967735</v>
          </cell>
          <cell r="AO237">
            <v>502488.13598387089</v>
          </cell>
          <cell r="AP237">
            <v>329161.47877419356</v>
          </cell>
          <cell r="AQ237">
            <v>36909.169135483877</v>
          </cell>
          <cell r="AR237">
            <v>136417.48807419345</v>
          </cell>
          <cell r="AS237">
            <v>16277.759325806453</v>
          </cell>
          <cell r="AT237">
            <v>135.26252258064514</v>
          </cell>
          <cell r="AU237">
            <v>84473423.575696692</v>
          </cell>
          <cell r="AV237">
            <v>624514.6250716463</v>
          </cell>
        </row>
        <row r="238">
          <cell r="A238">
            <v>44834</v>
          </cell>
          <cell r="B238">
            <v>15165162.230388604</v>
          </cell>
          <cell r="C238">
            <v>12343623.797055271</v>
          </cell>
          <cell r="D238">
            <v>5903087.1293949187</v>
          </cell>
          <cell r="E238">
            <v>4329641.4813949186</v>
          </cell>
          <cell r="F238">
            <v>1573445.648</v>
          </cell>
          <cell r="G238">
            <v>6440536.6676603518</v>
          </cell>
          <cell r="H238">
            <v>6254739.5009936849</v>
          </cell>
          <cell r="I238">
            <v>5866050.0602276428</v>
          </cell>
          <cell r="J238">
            <v>388689.4407660414</v>
          </cell>
          <cell r="K238">
            <v>194569.9547400852</v>
          </cell>
          <cell r="L238">
            <v>194119.48602595623</v>
          </cell>
          <cell r="M238">
            <v>185797.16666666669</v>
          </cell>
          <cell r="N238">
            <v>2821538.4333333331</v>
          </cell>
          <cell r="O238">
            <v>9780205.8566736933</v>
          </cell>
          <cell r="P238">
            <v>18112025.004583571</v>
          </cell>
          <cell r="Q238">
            <v>8780792.079487633</v>
          </cell>
          <cell r="R238">
            <v>7173256.6419880968</v>
          </cell>
          <cell r="S238">
            <v>15243314.144202219</v>
          </cell>
          <cell r="T238">
            <v>5964076.902134724</v>
          </cell>
          <cell r="U238">
            <v>5900045.7688013902</v>
          </cell>
          <cell r="V238">
            <v>634370.34758886194</v>
          </cell>
          <cell r="W238">
            <v>1496325.3157966901</v>
          </cell>
          <cell r="X238">
            <v>362080.05798134202</v>
          </cell>
          <cell r="Y238">
            <v>402983.285654229</v>
          </cell>
          <cell r="Z238">
            <v>944957.10055175098</v>
          </cell>
          <cell r="AA238">
            <v>1741793.7056058401</v>
          </cell>
          <cell r="AB238">
            <v>298190.447489493</v>
          </cell>
          <cell r="AC238">
            <v>64031.133333333331</v>
          </cell>
          <cell r="AD238">
            <v>4244113.9141547419</v>
          </cell>
          <cell r="AE238">
            <v>3157910.6272598449</v>
          </cell>
          <cell r="AF238">
            <v>2843615.1605931781</v>
          </cell>
          <cell r="AG238">
            <v>314295.46666666667</v>
          </cell>
          <cell r="AH238">
            <v>1008503.5110714785</v>
          </cell>
          <cell r="AI238">
            <v>2534533.2777833333</v>
          </cell>
          <cell r="AJ238">
            <v>2121873.3820766667</v>
          </cell>
          <cell r="AK238">
            <v>1585367.9155233332</v>
          </cell>
          <cell r="AL238">
            <v>536505.46655333345</v>
          </cell>
          <cell r="AM238">
            <v>412659.89570666663</v>
          </cell>
          <cell r="AN238">
            <v>531190.17328666651</v>
          </cell>
          <cell r="AO238">
            <v>514340.34010333323</v>
          </cell>
          <cell r="AP238">
            <v>335537.40109666676</v>
          </cell>
          <cell r="AQ238">
            <v>37505.344593333335</v>
          </cell>
          <cell r="AR238">
            <v>141297.59441333314</v>
          </cell>
          <cell r="AS238">
            <v>16849.833183333332</v>
          </cell>
          <cell r="AT238">
            <v>143.12683000000001</v>
          </cell>
          <cell r="AU238">
            <v>87979313.15123336</v>
          </cell>
          <cell r="AV238">
            <v>614694.76513406576</v>
          </cell>
        </row>
      </sheetData>
      <sheetData sheetId="3">
        <row r="1">
          <cell r="A1" t="str">
            <v>Fecha</v>
          </cell>
          <cell r="B1" t="str">
            <v>Compra de Div. al S. Priv.</v>
          </cell>
          <cell r="C1" t="str">
            <v>Compra de Div. al Tesoro</v>
          </cell>
          <cell r="D1" t="str">
            <v>Adelantos Transitorios y Transf. de Utilidades</v>
          </cell>
          <cell r="E1" t="str">
            <v>Otras Op. Sector Público</v>
          </cell>
          <cell r="F1" t="str">
            <v>Instrumentos de regulación monetaria</v>
          </cell>
          <cell r="G1" t="str">
            <v>Otros</v>
          </cell>
          <cell r="H1" t="str">
            <v>Intervención en el Mercado Cambiario</v>
          </cell>
          <cell r="I1" t="str">
            <v>Pago a Organismos Internacionales</v>
          </cell>
          <cell r="J1" t="str">
            <v>Otras operaciones del Gobierno Nacional</v>
          </cell>
          <cell r="K1" t="str">
            <v>Efectivo Mínimo</v>
          </cell>
        </row>
        <row r="2">
          <cell r="A2">
            <v>37652</v>
          </cell>
          <cell r="B2">
            <v>2164.9805439677416</v>
          </cell>
          <cell r="C2">
            <v>-1434.3041350486724</v>
          </cell>
          <cell r="D2">
            <v>2398.3243388894143</v>
          </cell>
          <cell r="E2">
            <v>-842.14331923234931</v>
          </cell>
          <cell r="F2">
            <v>-759.58121872640459</v>
          </cell>
          <cell r="G2">
            <v>398.63282240833428</v>
          </cell>
          <cell r="H2">
            <v>642.3251612903224</v>
          </cell>
          <cell r="I2">
            <v>-1037.7601251801632</v>
          </cell>
          <cell r="J2">
            <v>-0.24705275460555898</v>
          </cell>
          <cell r="K2">
            <v>11.514516129032256</v>
          </cell>
        </row>
        <row r="3">
          <cell r="A3">
            <v>37680</v>
          </cell>
          <cell r="B3">
            <v>1019.7674780391706</v>
          </cell>
          <cell r="C3">
            <v>-2826.1762760294855</v>
          </cell>
          <cell r="D3">
            <v>2794.8437315386332</v>
          </cell>
          <cell r="E3">
            <v>-726.03480966414645</v>
          </cell>
          <cell r="F3">
            <v>-579.75525694687406</v>
          </cell>
          <cell r="G3">
            <v>142.59994873090577</v>
          </cell>
          <cell r="H3">
            <v>317.79324884792646</v>
          </cell>
          <cell r="I3">
            <v>-612.89251994178301</v>
          </cell>
          <cell r="J3">
            <v>-8.8247802075570831</v>
          </cell>
          <cell r="K3">
            <v>41.998041474654386</v>
          </cell>
        </row>
        <row r="4">
          <cell r="A4">
            <v>37711</v>
          </cell>
          <cell r="B4">
            <v>685.56790586405543</v>
          </cell>
          <cell r="C4">
            <v>1267.1146203889698</v>
          </cell>
          <cell r="D4">
            <v>-830.53456220924636</v>
          </cell>
          <cell r="E4">
            <v>-94.754534870713314</v>
          </cell>
          <cell r="F4">
            <v>-155.97862284026002</v>
          </cell>
          <cell r="G4">
            <v>96.303055418345366</v>
          </cell>
          <cell r="H4">
            <v>217.72029953917047</v>
          </cell>
          <cell r="I4">
            <v>453.92928747455971</v>
          </cell>
          <cell r="J4">
            <v>-1.5790203322350624</v>
          </cell>
          <cell r="K4">
            <v>103.84711981566821</v>
          </cell>
        </row>
        <row r="5">
          <cell r="A5">
            <v>37741</v>
          </cell>
          <cell r="B5">
            <v>681.9697103311828</v>
          </cell>
          <cell r="C5">
            <v>549.90347432001136</v>
          </cell>
          <cell r="D5">
            <v>-456.82258064259202</v>
          </cell>
          <cell r="E5">
            <v>-48.03423661628733</v>
          </cell>
          <cell r="F5">
            <v>-280.57927550636356</v>
          </cell>
          <cell r="G5">
            <v>36.463951124802236</v>
          </cell>
          <cell r="H5">
            <v>230.75446236559139</v>
          </cell>
          <cell r="I5">
            <v>-35.072482982397432</v>
          </cell>
          <cell r="J5">
            <v>1.7216722251397849</v>
          </cell>
          <cell r="K5">
            <v>45.169784946236568</v>
          </cell>
        </row>
        <row r="6">
          <cell r="A6">
            <v>37772</v>
          </cell>
          <cell r="B6">
            <v>2310.0698969268815</v>
          </cell>
          <cell r="C6">
            <v>-1294.9500562531828</v>
          </cell>
          <cell r="D6">
            <v>1316.1290322531827</v>
          </cell>
          <cell r="E6">
            <v>-53.549329205622826</v>
          </cell>
          <cell r="F6">
            <v>-345.20792326667311</v>
          </cell>
          <cell r="G6">
            <v>301.6933687927251</v>
          </cell>
          <cell r="H6">
            <v>819.23618279569905</v>
          </cell>
          <cell r="I6">
            <v>-299.97817905126431</v>
          </cell>
          <cell r="J6">
            <v>-242.28863223191397</v>
          </cell>
          <cell r="K6">
            <v>78.125698924731168</v>
          </cell>
        </row>
        <row r="7">
          <cell r="A7">
            <v>37802</v>
          </cell>
          <cell r="B7">
            <v>2131.1516860397851</v>
          </cell>
          <cell r="C7">
            <v>-963.87096773612052</v>
          </cell>
          <cell r="D7">
            <v>963.87096773612052</v>
          </cell>
          <cell r="E7">
            <v>-185.35160260819634</v>
          </cell>
          <cell r="F7">
            <v>-554.11109390385877</v>
          </cell>
          <cell r="G7">
            <v>1663.5343545582909</v>
          </cell>
          <cell r="H7">
            <v>755.03741720430105</v>
          </cell>
          <cell r="I7">
            <v>-239.26058848819383</v>
          </cell>
          <cell r="J7">
            <v>58.431518869580714</v>
          </cell>
          <cell r="K7">
            <v>62.97096774193551</v>
          </cell>
        </row>
        <row r="8">
          <cell r="A8">
            <v>37833</v>
          </cell>
          <cell r="B8">
            <v>2206.7336418311829</v>
          </cell>
          <cell r="C8">
            <v>34.710268713839554</v>
          </cell>
          <cell r="D8">
            <v>207.09677418938628</v>
          </cell>
          <cell r="E8">
            <v>-273.11867890837277</v>
          </cell>
          <cell r="F8">
            <v>-1252.5560028684272</v>
          </cell>
          <cell r="G8">
            <v>893.6236206983051</v>
          </cell>
          <cell r="H8">
            <v>788.39171182795712</v>
          </cell>
          <cell r="I8">
            <v>117.23391138148827</v>
          </cell>
          <cell r="J8">
            <v>71.257341473711662</v>
          </cell>
          <cell r="K8">
            <v>41.613870967741931</v>
          </cell>
        </row>
        <row r="9">
          <cell r="A9">
            <v>37864</v>
          </cell>
          <cell r="B9">
            <v>893.68280645161258</v>
          </cell>
          <cell r="C9">
            <v>-549.22411031947365</v>
          </cell>
          <cell r="D9">
            <v>92.903225803344512</v>
          </cell>
          <cell r="E9">
            <v>492.5575529451836</v>
          </cell>
          <cell r="F9">
            <v>-686.37465964065711</v>
          </cell>
          <cell r="G9">
            <v>753.80282366321603</v>
          </cell>
          <cell r="H9">
            <v>317.81396774193553</v>
          </cell>
          <cell r="I9">
            <v>303.69705613126473</v>
          </cell>
          <cell r="J9">
            <v>-17.364781990526453</v>
          </cell>
          <cell r="K9">
            <v>10.793548387096784</v>
          </cell>
        </row>
        <row r="10">
          <cell r="A10">
            <v>37894</v>
          </cell>
          <cell r="B10">
            <v>222.41666881720425</v>
          </cell>
          <cell r="C10">
            <v>-3763.4123020060388</v>
          </cell>
          <cell r="D10">
            <v>3208.6333332856084</v>
          </cell>
          <cell r="E10">
            <v>131.61404495335728</v>
          </cell>
          <cell r="F10">
            <v>-221.55484084445504</v>
          </cell>
          <cell r="G10">
            <v>1174.2405065685189</v>
          </cell>
          <cell r="H10">
            <v>81.636753763440836</v>
          </cell>
          <cell r="I10">
            <v>-1092.2349356628742</v>
          </cell>
          <cell r="J10">
            <v>-7.3607555806489589E-2</v>
          </cell>
          <cell r="K10">
            <v>29.045580645161316</v>
          </cell>
        </row>
        <row r="11">
          <cell r="A11">
            <v>37925</v>
          </cell>
          <cell r="B11">
            <v>749.52268602150548</v>
          </cell>
          <cell r="C11">
            <v>3493.1985648741415</v>
          </cell>
          <cell r="D11">
            <v>-2612.5365603472601</v>
          </cell>
          <cell r="E11">
            <v>18.515020739889678</v>
          </cell>
          <cell r="F11">
            <v>-513.76665133321183</v>
          </cell>
          <cell r="G11">
            <v>868.33291988364408</v>
          </cell>
          <cell r="H11">
            <v>276.98063333333334</v>
          </cell>
          <cell r="I11">
            <v>461.17315856264264</v>
          </cell>
          <cell r="J11">
            <v>-0.2725709588928289</v>
          </cell>
          <cell r="K11">
            <v>4.4702258064515865</v>
          </cell>
        </row>
        <row r="12">
          <cell r="A12">
            <v>37955</v>
          </cell>
          <cell r="B12">
            <v>1717.9819143664949</v>
          </cell>
          <cell r="C12">
            <v>-1492.0186000067467</v>
          </cell>
          <cell r="D12">
            <v>1294.4032258131986</v>
          </cell>
          <cell r="E12">
            <v>44.441327601416106</v>
          </cell>
          <cell r="F12">
            <v>-574.19793381087993</v>
          </cell>
          <cell r="G12">
            <v>778.11049212914054</v>
          </cell>
          <cell r="H12">
            <v>601.1062502133334</v>
          </cell>
          <cell r="I12">
            <v>-531.89893530100755</v>
          </cell>
          <cell r="J12">
            <v>-0.65885558004319322</v>
          </cell>
          <cell r="K12">
            <v>-45.680118753125278</v>
          </cell>
        </row>
        <row r="13">
          <cell r="A13">
            <v>37986</v>
          </cell>
          <cell r="B13">
            <v>1831.8639555160858</v>
          </cell>
          <cell r="C13">
            <v>-637.03774009591905</v>
          </cell>
          <cell r="D13">
            <v>557.43774009591903</v>
          </cell>
          <cell r="E13">
            <v>17.137178747839585</v>
          </cell>
          <cell r="F13">
            <v>-294.54832834084868</v>
          </cell>
          <cell r="G13">
            <v>405.44192843591372</v>
          </cell>
          <cell r="H13">
            <v>656.56706506408591</v>
          </cell>
          <cell r="I13">
            <v>-156.29387964083975</v>
          </cell>
          <cell r="J13">
            <v>-2.4658158640369372</v>
          </cell>
          <cell r="K13">
            <v>-25.192768242471516</v>
          </cell>
        </row>
        <row r="14">
          <cell r="A14">
            <v>38017</v>
          </cell>
          <cell r="B14">
            <v>1858.6949367758068</v>
          </cell>
          <cell r="C14">
            <v>32.780362650799617</v>
          </cell>
          <cell r="D14">
            <v>-437.16312910241254</v>
          </cell>
          <cell r="E14">
            <v>50.218454584726459</v>
          </cell>
          <cell r="F14">
            <v>-686.51170527459215</v>
          </cell>
          <cell r="G14">
            <v>776.07250345901036</v>
          </cell>
          <cell r="H14">
            <v>635.52939442322599</v>
          </cell>
          <cell r="I14">
            <v>-91.522823187077705</v>
          </cell>
          <cell r="J14">
            <v>-2.3177650674401109</v>
          </cell>
          <cell r="K14">
            <v>32.191290322580642</v>
          </cell>
        </row>
        <row r="15">
          <cell r="A15">
            <v>38046</v>
          </cell>
          <cell r="B15">
            <v>1033.7876766353952</v>
          </cell>
          <cell r="C15">
            <v>-434.09789630700777</v>
          </cell>
          <cell r="D15">
            <v>0</v>
          </cell>
          <cell r="E15">
            <v>316.94880613871294</v>
          </cell>
          <cell r="F15">
            <v>-1103.9461028191863</v>
          </cell>
          <cell r="G15">
            <v>99.694282233596198</v>
          </cell>
          <cell r="H15">
            <v>355.10602392073412</v>
          </cell>
          <cell r="I15">
            <v>104.70630429949679</v>
          </cell>
          <cell r="J15">
            <v>103.82353010413443</v>
          </cell>
          <cell r="K15">
            <v>-0.46004449388208357</v>
          </cell>
        </row>
        <row r="16">
          <cell r="A16">
            <v>38077</v>
          </cell>
          <cell r="B16">
            <v>813.19232729492762</v>
          </cell>
          <cell r="C16">
            <v>-6119.4562127153413</v>
          </cell>
          <cell r="D16">
            <v>2998.5806451513818</v>
          </cell>
          <cell r="E16">
            <v>164.89343981374441</v>
          </cell>
          <cell r="F16">
            <v>-488.55158573796047</v>
          </cell>
          <cell r="G16">
            <v>312.87806709130018</v>
          </cell>
          <cell r="H16">
            <v>278.73582817797546</v>
          </cell>
          <cell r="I16">
            <v>-1817.7068465518673</v>
          </cell>
          <cell r="J16">
            <v>24.489882165618791</v>
          </cell>
          <cell r="K16">
            <v>47.414560622914337</v>
          </cell>
        </row>
        <row r="17">
          <cell r="A17">
            <v>38107</v>
          </cell>
          <cell r="B17">
            <v>1757.6910218244514</v>
          </cell>
          <cell r="C17">
            <v>1974.0341434926934</v>
          </cell>
          <cell r="D17">
            <v>-2498.5806451701128</v>
          </cell>
          <cell r="E17">
            <v>778.87058340180943</v>
          </cell>
          <cell r="F17">
            <v>-521.47089947208633</v>
          </cell>
          <cell r="G17">
            <v>35.103316845350946</v>
          </cell>
          <cell r="H17">
            <v>617.05976259717477</v>
          </cell>
          <cell r="I17">
            <v>1035.4791949303167</v>
          </cell>
          <cell r="J17">
            <v>42.576581117681712</v>
          </cell>
          <cell r="K17">
            <v>91.593795698924737</v>
          </cell>
        </row>
        <row r="18">
          <cell r="A18">
            <v>38138</v>
          </cell>
          <cell r="B18">
            <v>2696.7030448320002</v>
          </cell>
          <cell r="C18">
            <v>-927.6770734838708</v>
          </cell>
          <cell r="D18">
            <v>0</v>
          </cell>
          <cell r="E18">
            <v>-10.768335706760695</v>
          </cell>
          <cell r="F18">
            <v>-641.99500057051716</v>
          </cell>
          <cell r="G18">
            <v>-86.726860035536674</v>
          </cell>
          <cell r="H18">
            <v>956.36412967545652</v>
          </cell>
          <cell r="I18">
            <v>-272.4235331180513</v>
          </cell>
          <cell r="J18">
            <v>-94.84554929904877</v>
          </cell>
          <cell r="K18">
            <v>480.88206912435572</v>
          </cell>
        </row>
        <row r="19">
          <cell r="A19">
            <v>38168</v>
          </cell>
          <cell r="B19">
            <v>2447.5496157293328</v>
          </cell>
          <cell r="C19">
            <v>-968.4536118536347</v>
          </cell>
          <cell r="D19">
            <v>476.33333333750556</v>
          </cell>
          <cell r="E19">
            <v>-20.924122625717473</v>
          </cell>
          <cell r="F19">
            <v>-954.67737508931486</v>
          </cell>
          <cell r="G19">
            <v>-117.94135777815211</v>
          </cell>
          <cell r="H19">
            <v>815.13883636266667</v>
          </cell>
          <cell r="I19">
            <v>-194.42756021757128</v>
          </cell>
          <cell r="J19">
            <v>-20.246552436667113</v>
          </cell>
          <cell r="K19">
            <v>287.70127810011365</v>
          </cell>
        </row>
        <row r="20">
          <cell r="A20">
            <v>38199</v>
          </cell>
          <cell r="B20">
            <v>1970.8756470458281</v>
          </cell>
          <cell r="C20">
            <v>-827.88829137281164</v>
          </cell>
          <cell r="D20">
            <v>753.66666666313427</v>
          </cell>
          <cell r="E20">
            <v>0.12686399764652379</v>
          </cell>
          <cell r="F20">
            <v>-3265.9933125712387</v>
          </cell>
          <cell r="G20">
            <v>-119.42381090290473</v>
          </cell>
          <cell r="H20">
            <v>667.43197091069635</v>
          </cell>
          <cell r="I20">
            <v>-211.91464896525298</v>
          </cell>
          <cell r="J20">
            <v>-2.9239478931514631</v>
          </cell>
          <cell r="K20">
            <v>161.71059139784941</v>
          </cell>
        </row>
        <row r="21">
          <cell r="A21">
            <v>38230</v>
          </cell>
          <cell r="B21">
            <v>1483.0049318925808</v>
          </cell>
          <cell r="C21">
            <v>-570.48870967741937</v>
          </cell>
          <cell r="D21">
            <v>725.80645152</v>
          </cell>
          <cell r="E21">
            <v>-815.83470815171108</v>
          </cell>
          <cell r="F21">
            <v>-556.88518766172535</v>
          </cell>
          <cell r="G21">
            <v>-253.44935849301282</v>
          </cell>
          <cell r="H21">
            <v>498.26679714492593</v>
          </cell>
          <cell r="I21">
            <v>-343.90394384334616</v>
          </cell>
          <cell r="J21">
            <v>-48.561494493274971</v>
          </cell>
          <cell r="K21">
            <v>6.4977275654839204</v>
          </cell>
        </row>
        <row r="22">
          <cell r="A22">
            <v>38260</v>
          </cell>
          <cell r="B22">
            <v>1224.6445049105919</v>
          </cell>
          <cell r="C22">
            <v>-1408.8431182755846</v>
          </cell>
          <cell r="D22">
            <v>374.1935483800147</v>
          </cell>
          <cell r="E22">
            <v>-112.33129818613156</v>
          </cell>
          <cell r="F22">
            <v>-716.54025188091714</v>
          </cell>
          <cell r="G22">
            <v>467.00597338966236</v>
          </cell>
          <cell r="H22">
            <v>408.57003714944187</v>
          </cell>
          <cell r="I22">
            <v>-352.59700658519773</v>
          </cell>
          <cell r="J22">
            <v>-4.3044333331417945</v>
          </cell>
          <cell r="K22">
            <v>47.18580360666661</v>
          </cell>
        </row>
        <row r="23">
          <cell r="A23">
            <v>38291</v>
          </cell>
          <cell r="B23">
            <v>1390.5286750348926</v>
          </cell>
          <cell r="C23">
            <v>-1705.3852688083857</v>
          </cell>
          <cell r="D23">
            <v>1078.8322580556974</v>
          </cell>
          <cell r="E23">
            <v>-77.160102104619227</v>
          </cell>
          <cell r="F23">
            <v>-715.94615706037257</v>
          </cell>
          <cell r="G23">
            <v>253.85521154773505</v>
          </cell>
          <cell r="H23">
            <v>466.83788251202941</v>
          </cell>
          <cell r="I23">
            <v>-519.43360691842804</v>
          </cell>
          <cell r="J23">
            <v>-3.2977456820791984</v>
          </cell>
          <cell r="K23">
            <v>119.12220430107533</v>
          </cell>
        </row>
        <row r="24">
          <cell r="A24">
            <v>38321</v>
          </cell>
          <cell r="B24">
            <v>2021.862005737107</v>
          </cell>
          <cell r="C24">
            <v>-1344.0247311932762</v>
          </cell>
          <cell r="D24">
            <v>812.73440861263111</v>
          </cell>
          <cell r="E24">
            <v>-88.942648835193495</v>
          </cell>
          <cell r="F24">
            <v>-781.33969355194859</v>
          </cell>
          <cell r="G24">
            <v>-49.409558143601316</v>
          </cell>
          <cell r="H24">
            <v>680.92222560550533</v>
          </cell>
          <cell r="I24">
            <v>-342.05902300365585</v>
          </cell>
          <cell r="J24">
            <v>-5.0807276386728013</v>
          </cell>
          <cell r="K24">
            <v>-194.72153763440861</v>
          </cell>
        </row>
        <row r="25">
          <cell r="A25">
            <v>38352</v>
          </cell>
          <cell r="B25">
            <v>3414.334166587731</v>
          </cell>
          <cell r="C25">
            <v>-1599.9570341374404</v>
          </cell>
          <cell r="D25">
            <v>1599.9570341374404</v>
          </cell>
          <cell r="E25">
            <v>-83.665756086162446</v>
          </cell>
          <cell r="F25">
            <v>242.12683963988556</v>
          </cell>
          <cell r="G25">
            <v>-166.95628564072103</v>
          </cell>
          <cell r="H25">
            <v>1149.9046138996562</v>
          </cell>
          <cell r="I25">
            <v>-416.52824720460592</v>
          </cell>
          <cell r="J25">
            <v>18.657135123373912</v>
          </cell>
          <cell r="K25">
            <v>-276.89491397849463</v>
          </cell>
        </row>
        <row r="26">
          <cell r="A26">
            <v>38383</v>
          </cell>
          <cell r="B26">
            <v>2468.2330034696779</v>
          </cell>
          <cell r="C26">
            <v>-618.80168819496862</v>
          </cell>
          <cell r="D26">
            <v>638.15652690464606</v>
          </cell>
          <cell r="E26">
            <v>-101.19470984970144</v>
          </cell>
          <cell r="F26">
            <v>-2791.7689475939223</v>
          </cell>
          <cell r="G26">
            <v>-36.86123703541034</v>
          </cell>
          <cell r="H26">
            <v>830.88111838709688</v>
          </cell>
          <cell r="I26">
            <v>-385.79931501503552</v>
          </cell>
          <cell r="J26">
            <v>160.28267303451614</v>
          </cell>
          <cell r="K26">
            <v>-28.55</v>
          </cell>
        </row>
        <row r="27">
          <cell r="A27">
            <v>38411</v>
          </cell>
          <cell r="B27">
            <v>1230.1185518994012</v>
          </cell>
          <cell r="C27">
            <v>0</v>
          </cell>
          <cell r="D27">
            <v>-404.46198156682027</v>
          </cell>
          <cell r="E27">
            <v>-73.703168993890529</v>
          </cell>
          <cell r="F27">
            <v>-278.23934070052576</v>
          </cell>
          <cell r="G27">
            <v>-1101.5007821697657</v>
          </cell>
          <cell r="H27">
            <v>414.4759144297235</v>
          </cell>
          <cell r="I27">
            <v>-268.80783331323909</v>
          </cell>
          <cell r="J27">
            <v>385.54381165219746</v>
          </cell>
          <cell r="K27">
            <v>132.29196576123269</v>
          </cell>
        </row>
        <row r="28">
          <cell r="A28">
            <v>38442</v>
          </cell>
          <cell r="B28">
            <v>633.99708423738707</v>
          </cell>
          <cell r="C28">
            <v>0</v>
          </cell>
          <cell r="D28">
            <v>194.10714285714283</v>
          </cell>
          <cell r="E28">
            <v>-81.059341415901571</v>
          </cell>
          <cell r="F28">
            <v>750.99472885216051</v>
          </cell>
          <cell r="G28">
            <v>-1186.1044158156394</v>
          </cell>
          <cell r="H28">
            <v>198.17560960253456</v>
          </cell>
          <cell r="I28">
            <v>-740.57703638454154</v>
          </cell>
          <cell r="J28">
            <v>801.85170309931539</v>
          </cell>
          <cell r="K28">
            <v>-166.04375449574883</v>
          </cell>
        </row>
        <row r="29">
          <cell r="A29">
            <v>38472</v>
          </cell>
          <cell r="B29">
            <v>854.644138336683</v>
          </cell>
          <cell r="C29">
            <v>-59.999999999694609</v>
          </cell>
          <cell r="D29">
            <v>239.99999999969458</v>
          </cell>
          <cell r="E29">
            <v>-90.500614582717077</v>
          </cell>
          <cell r="F29">
            <v>-823.31468216471603</v>
          </cell>
          <cell r="G29">
            <v>23.586849402147209</v>
          </cell>
          <cell r="H29">
            <v>288.75140165698929</v>
          </cell>
          <cell r="I29">
            <v>-626.51727680534998</v>
          </cell>
          <cell r="J29">
            <v>975.96776958835767</v>
          </cell>
          <cell r="K29">
            <v>-739.72550362365564</v>
          </cell>
        </row>
        <row r="30">
          <cell r="A30">
            <v>38503</v>
          </cell>
          <cell r="B30">
            <v>3012.9387480969035</v>
          </cell>
          <cell r="C30">
            <v>-418.96774193273529</v>
          </cell>
          <cell r="D30">
            <v>872.90322580370287</v>
          </cell>
          <cell r="E30">
            <v>-854.66180624397987</v>
          </cell>
          <cell r="F30">
            <v>-814.68497574185722</v>
          </cell>
          <cell r="G30">
            <v>-739.12536630891464</v>
          </cell>
          <cell r="H30">
            <v>1041.066436804301</v>
          </cell>
          <cell r="I30">
            <v>-438.77713464547298</v>
          </cell>
          <cell r="J30">
            <v>28.491307789694662</v>
          </cell>
          <cell r="K30">
            <v>372.91871994397854</v>
          </cell>
        </row>
        <row r="31">
          <cell r="A31">
            <v>38533</v>
          </cell>
          <cell r="B31">
            <v>4450.5936401554291</v>
          </cell>
          <cell r="C31">
            <v>347.9677419354839</v>
          </cell>
          <cell r="D31">
            <v>-236.23655913978493</v>
          </cell>
          <cell r="E31">
            <v>-193.05802763523309</v>
          </cell>
          <cell r="F31">
            <v>-3671.9622860918071</v>
          </cell>
          <cell r="G31">
            <v>-156.60289536387359</v>
          </cell>
          <cell r="H31">
            <v>1542.9802037726977</v>
          </cell>
          <cell r="I31">
            <v>-426.05607087586031</v>
          </cell>
          <cell r="J31">
            <v>460.05352317350855</v>
          </cell>
          <cell r="K31">
            <v>-564.31897917897868</v>
          </cell>
        </row>
        <row r="32">
          <cell r="A32">
            <v>38564</v>
          </cell>
          <cell r="B32">
            <v>4950.9000271032792</v>
          </cell>
          <cell r="C32">
            <v>-188.20325935508322</v>
          </cell>
          <cell r="D32">
            <v>298.17204301075265</v>
          </cell>
          <cell r="E32">
            <v>-1434.1251616055663</v>
          </cell>
          <cell r="F32">
            <v>-481.7729984360185</v>
          </cell>
          <cell r="G32">
            <v>-299.68945564209434</v>
          </cell>
          <cell r="H32">
            <v>1314.9791536211224</v>
          </cell>
          <cell r="I32">
            <v>-333.8320283373194</v>
          </cell>
          <cell r="J32">
            <v>821.24877540197326</v>
          </cell>
          <cell r="K32">
            <v>-286.21281976360211</v>
          </cell>
        </row>
        <row r="33">
          <cell r="A33">
            <v>38595</v>
          </cell>
          <cell r="B33">
            <v>4366.2027985180648</v>
          </cell>
          <cell r="C33">
            <v>-1440.1341625822956</v>
          </cell>
          <cell r="D33">
            <v>662.9032258064517</v>
          </cell>
          <cell r="E33">
            <v>-277.69372665774245</v>
          </cell>
          <cell r="F33">
            <v>-3107.6440563504311</v>
          </cell>
          <cell r="G33">
            <v>-405.70824604662891</v>
          </cell>
          <cell r="H33">
            <v>1254.1669334938711</v>
          </cell>
          <cell r="I33">
            <v>-369.05983304603996</v>
          </cell>
          <cell r="J33">
            <v>-128.1869575696868</v>
          </cell>
          <cell r="K33">
            <v>157.35729962870977</v>
          </cell>
        </row>
        <row r="34">
          <cell r="A34">
            <v>38625</v>
          </cell>
          <cell r="B34">
            <v>3357.7366760869909</v>
          </cell>
          <cell r="C34">
            <v>-1289.0344414061847</v>
          </cell>
          <cell r="D34">
            <v>295.92473118279571</v>
          </cell>
          <cell r="E34">
            <v>63.184754079896493</v>
          </cell>
          <cell r="F34">
            <v>-1500.7033457335815</v>
          </cell>
          <cell r="G34">
            <v>-1974.1995400352712</v>
          </cell>
          <cell r="H34">
            <v>1156.7909945812908</v>
          </cell>
          <cell r="I34">
            <v>-479.88027867946505</v>
          </cell>
          <cell r="J34">
            <v>-2.1407279925355382</v>
          </cell>
          <cell r="K34">
            <v>-231.39885604477413</v>
          </cell>
        </row>
        <row r="35">
          <cell r="A35">
            <v>38656</v>
          </cell>
          <cell r="B35">
            <v>2820.6488792397849</v>
          </cell>
          <cell r="C35">
            <v>-855.48128441547294</v>
          </cell>
          <cell r="D35">
            <v>56.291397851401484</v>
          </cell>
          <cell r="E35">
            <v>-491.04172716139476</v>
          </cell>
          <cell r="F35">
            <v>1826.9749257387466</v>
          </cell>
          <cell r="G35">
            <v>-1383.7117673393259</v>
          </cell>
          <cell r="H35">
            <v>965.12163890580621</v>
          </cell>
          <cell r="I35">
            <v>-478.4829523281461</v>
          </cell>
          <cell r="J35">
            <v>148.237868931392</v>
          </cell>
          <cell r="K35">
            <v>-73.852391175203962</v>
          </cell>
        </row>
        <row r="36">
          <cell r="A36">
            <v>38686</v>
          </cell>
          <cell r="B36">
            <v>1171.3704456885496</v>
          </cell>
          <cell r="C36">
            <v>-739.89569892225154</v>
          </cell>
          <cell r="D36">
            <v>-119.52473118259593</v>
          </cell>
          <cell r="E36">
            <v>150.90199553730122</v>
          </cell>
          <cell r="F36">
            <v>501.06171865808989</v>
          </cell>
          <cell r="G36">
            <v>-149.69613729950004</v>
          </cell>
          <cell r="H36">
            <v>397.18836300452688</v>
          </cell>
          <cell r="I36">
            <v>-352.24742501155481</v>
          </cell>
          <cell r="J36">
            <v>433.24360166636967</v>
          </cell>
          <cell r="K36">
            <v>-37.767066325068299</v>
          </cell>
        </row>
        <row r="37">
          <cell r="A37">
            <v>38717</v>
          </cell>
          <cell r="B37">
            <v>1839.7620882775805</v>
          </cell>
          <cell r="C37">
            <v>-302.05998365127027</v>
          </cell>
          <cell r="D37">
            <v>-142.4688172043011</v>
          </cell>
          <cell r="E37">
            <v>-486.73347755973634</v>
          </cell>
          <cell r="F37">
            <v>-145.57330821194944</v>
          </cell>
          <cell r="G37">
            <v>-841.94298207120494</v>
          </cell>
          <cell r="H37">
            <v>613.58762629579553</v>
          </cell>
          <cell r="I37">
            <v>-151.25578818473699</v>
          </cell>
          <cell r="J37">
            <v>170.12837170630149</v>
          </cell>
          <cell r="K37">
            <v>-11.980609172682097</v>
          </cell>
        </row>
        <row r="38">
          <cell r="A38">
            <v>38748</v>
          </cell>
          <cell r="B38">
            <v>2197.0974965054847</v>
          </cell>
          <cell r="C38">
            <v>-152.90255032258062</v>
          </cell>
          <cell r="D38">
            <v>429.35483870967744</v>
          </cell>
          <cell r="E38">
            <v>-815.62787476726066</v>
          </cell>
          <cell r="F38">
            <v>2565.9870971993605</v>
          </cell>
          <cell r="G38">
            <v>-696.06603977339182</v>
          </cell>
          <cell r="H38">
            <v>722.02071520609115</v>
          </cell>
          <cell r="I38">
            <v>-8753.2011959243027</v>
          </cell>
          <cell r="J38">
            <v>264.46442603332207</v>
          </cell>
          <cell r="K38">
            <v>-35.264206820101762</v>
          </cell>
        </row>
        <row r="39">
          <cell r="A39">
            <v>38776</v>
          </cell>
          <cell r="B39">
            <v>2877.6988611712204</v>
          </cell>
          <cell r="C39">
            <v>-1218.6439639950358</v>
          </cell>
          <cell r="D39">
            <v>-1005.9907834101383</v>
          </cell>
          <cell r="E39">
            <v>802.30914653558648</v>
          </cell>
          <cell r="F39">
            <v>-489.4814257621814</v>
          </cell>
          <cell r="G39">
            <v>-1894.361067656836</v>
          </cell>
          <cell r="H39">
            <v>928.33765845296443</v>
          </cell>
          <cell r="I39">
            <v>-1005.4789616393687</v>
          </cell>
          <cell r="J39">
            <v>350.84766510611655</v>
          </cell>
          <cell r="K39">
            <v>96.069036836503273</v>
          </cell>
        </row>
        <row r="40">
          <cell r="A40">
            <v>38807</v>
          </cell>
          <cell r="B40">
            <v>3275.4368618871667</v>
          </cell>
          <cell r="C40">
            <v>-1127.0534795483857</v>
          </cell>
          <cell r="D40">
            <v>1031.7972350230416</v>
          </cell>
          <cell r="E40">
            <v>-397.14590648073954</v>
          </cell>
          <cell r="F40">
            <v>-329.85133923911235</v>
          </cell>
          <cell r="G40">
            <v>-2389.2088222168445</v>
          </cell>
          <cell r="H40">
            <v>941.42007502240449</v>
          </cell>
          <cell r="I40">
            <v>-652.27385753792282</v>
          </cell>
          <cell r="J40">
            <v>505.68276523174779</v>
          </cell>
          <cell r="K40">
            <v>-74.070259434469961</v>
          </cell>
        </row>
        <row r="41">
          <cell r="A41">
            <v>38837</v>
          </cell>
          <cell r="B41">
            <v>2649.9428692268812</v>
          </cell>
          <cell r="C41">
            <v>-38.383225806451605</v>
          </cell>
          <cell r="D41">
            <v>-443.22580645161293</v>
          </cell>
          <cell r="E41">
            <v>669.26472715595708</v>
          </cell>
          <cell r="F41">
            <v>-440.18627251338847</v>
          </cell>
          <cell r="G41">
            <v>-658.85213755453378</v>
          </cell>
          <cell r="H41">
            <v>850.10638067555078</v>
          </cell>
          <cell r="I41">
            <v>-418.06410455807554</v>
          </cell>
          <cell r="J41">
            <v>321.2457136403313</v>
          </cell>
          <cell r="K41">
            <v>43.719621659612834</v>
          </cell>
        </row>
        <row r="42">
          <cell r="A42">
            <v>38868</v>
          </cell>
          <cell r="B42">
            <v>4853.6516972569889</v>
          </cell>
          <cell r="C42">
            <v>0</v>
          </cell>
          <cell r="D42">
            <v>540</v>
          </cell>
          <cell r="E42">
            <v>-833.10447367369909</v>
          </cell>
          <cell r="F42">
            <v>-3573.8086288814502</v>
          </cell>
          <cell r="G42">
            <v>-110.86695537901289</v>
          </cell>
          <cell r="H42">
            <v>1591.5762619541583</v>
          </cell>
          <cell r="I42">
            <v>-304.8377877184036</v>
          </cell>
          <cell r="J42">
            <v>207.57814648636443</v>
          </cell>
          <cell r="K42">
            <v>85.74151997928297</v>
          </cell>
        </row>
        <row r="43">
          <cell r="A43">
            <v>38898</v>
          </cell>
          <cell r="B43">
            <v>3215.8813645430109</v>
          </cell>
          <cell r="C43">
            <v>0</v>
          </cell>
          <cell r="D43">
            <v>-420</v>
          </cell>
          <cell r="E43">
            <v>68.968849141032933</v>
          </cell>
          <cell r="F43">
            <v>-1182.6022942868849</v>
          </cell>
          <cell r="G43">
            <v>-60.682712903654192</v>
          </cell>
          <cell r="H43">
            <v>1049.4980545660549</v>
          </cell>
          <cell r="I43">
            <v>68.369861989726431</v>
          </cell>
          <cell r="J43">
            <v>286.78024449845753</v>
          </cell>
          <cell r="K43">
            <v>-207.58955433542388</v>
          </cell>
        </row>
        <row r="44">
          <cell r="A44">
            <v>38929</v>
          </cell>
          <cell r="B44">
            <v>3686.8226882634408</v>
          </cell>
          <cell r="C44">
            <v>0</v>
          </cell>
          <cell r="D44">
            <v>-980</v>
          </cell>
          <cell r="E44">
            <v>475.68812722412827</v>
          </cell>
          <cell r="F44">
            <v>-755.29417647925027</v>
          </cell>
          <cell r="G44">
            <v>-18.931798896662258</v>
          </cell>
          <cell r="H44">
            <v>1196.410592703226</v>
          </cell>
          <cell r="I44">
            <v>72.220794035639187</v>
          </cell>
          <cell r="J44">
            <v>-152.57170275338069</v>
          </cell>
          <cell r="K44">
            <v>-192.24887467747317</v>
          </cell>
        </row>
        <row r="45">
          <cell r="A45">
            <v>38960</v>
          </cell>
          <cell r="B45">
            <v>4573.2243155806445</v>
          </cell>
          <cell r="C45">
            <v>-1266.1266317369559</v>
          </cell>
          <cell r="D45">
            <v>1045.1612903176012</v>
          </cell>
          <cell r="E45">
            <v>-126.50081616424495</v>
          </cell>
          <cell r="F45">
            <v>-1866.1319853293521</v>
          </cell>
          <cell r="G45">
            <v>-226.82289446640016</v>
          </cell>
          <cell r="H45">
            <v>1486.8633573094837</v>
          </cell>
          <cell r="I45">
            <v>128.95496976132731</v>
          </cell>
          <cell r="J45">
            <v>-808.76182431742836</v>
          </cell>
          <cell r="K45">
            <v>-68.706381580645115</v>
          </cell>
        </row>
        <row r="46">
          <cell r="A46">
            <v>38990</v>
          </cell>
          <cell r="B46">
            <v>3183.4396059559131</v>
          </cell>
          <cell r="C46">
            <v>-883.86406626131611</v>
          </cell>
          <cell r="D46">
            <v>-111.49462365266282</v>
          </cell>
          <cell r="E46">
            <v>-123.18918188528403</v>
          </cell>
          <cell r="F46">
            <v>27.77528745693553</v>
          </cell>
          <cell r="G46">
            <v>-200.36568400186388</v>
          </cell>
          <cell r="H46">
            <v>1025.0663607874362</v>
          </cell>
          <cell r="I46">
            <v>-414.43693684781351</v>
          </cell>
          <cell r="J46">
            <v>245.6463497879565</v>
          </cell>
          <cell r="K46">
            <v>-173.76795033459192</v>
          </cell>
        </row>
        <row r="47">
          <cell r="A47">
            <v>39021</v>
          </cell>
          <cell r="B47">
            <v>2453.367779689248</v>
          </cell>
          <cell r="C47">
            <v>-419.35483870953232</v>
          </cell>
          <cell r="D47">
            <v>194.68817204272051</v>
          </cell>
          <cell r="E47">
            <v>-126.29000767544613</v>
          </cell>
          <cell r="F47">
            <v>-988.46203778064501</v>
          </cell>
          <cell r="G47">
            <v>-99.317355022257743</v>
          </cell>
          <cell r="H47">
            <v>790.4893450859214</v>
          </cell>
          <cell r="I47">
            <v>-286.81631410470709</v>
          </cell>
          <cell r="J47">
            <v>61.944486791066588</v>
          </cell>
          <cell r="K47">
            <v>-7.0844250177601449</v>
          </cell>
        </row>
        <row r="48">
          <cell r="A48">
            <v>39051</v>
          </cell>
          <cell r="B48">
            <v>3918.8206801440856</v>
          </cell>
          <cell r="C48">
            <v>-80.645161290294652</v>
          </cell>
          <cell r="D48">
            <v>-277.98817204306664</v>
          </cell>
          <cell r="E48">
            <v>-231.17959312104739</v>
          </cell>
          <cell r="F48">
            <v>-1531.8843123193556</v>
          </cell>
          <cell r="G48">
            <v>-128.08119850907315</v>
          </cell>
          <cell r="H48">
            <v>1271.0112667763442</v>
          </cell>
          <cell r="I48">
            <v>-64.611528765809823</v>
          </cell>
          <cell r="J48">
            <v>-239.5743079475896</v>
          </cell>
          <cell r="K48">
            <v>162.39140043673223</v>
          </cell>
        </row>
        <row r="49">
          <cell r="A49">
            <v>39082</v>
          </cell>
          <cell r="B49">
            <v>4618.6633557913974</v>
          </cell>
          <cell r="C49">
            <v>-1141.1657400000001</v>
          </cell>
          <cell r="D49">
            <v>996.77204301075267</v>
          </cell>
          <cell r="E49">
            <v>-1041.5931483505376</v>
          </cell>
          <cell r="F49">
            <v>2020.2976765793524</v>
          </cell>
          <cell r="G49">
            <v>-471.89525525350109</v>
          </cell>
          <cell r="H49">
            <v>1507.0765131913977</v>
          </cell>
          <cell r="I49">
            <v>-20.435957569872237</v>
          </cell>
          <cell r="J49">
            <v>-6.7554112779086921</v>
          </cell>
          <cell r="K49">
            <v>-274.02127055322978</v>
          </cell>
        </row>
        <row r="50">
          <cell r="A50">
            <v>39113</v>
          </cell>
          <cell r="B50">
            <v>5586.3651318709672</v>
          </cell>
          <cell r="C50">
            <v>0</v>
          </cell>
          <cell r="D50">
            <v>2854.016129032258</v>
          </cell>
          <cell r="E50">
            <v>-2200.6428560241939</v>
          </cell>
          <cell r="F50">
            <v>-3584.1931410064512</v>
          </cell>
          <cell r="G50">
            <v>-1417.2986021209665</v>
          </cell>
          <cell r="H50">
            <v>1821.3103168709681</v>
          </cell>
          <cell r="I50">
            <v>-17.703722562958404</v>
          </cell>
          <cell r="J50">
            <v>230.76877119217704</v>
          </cell>
          <cell r="K50">
            <v>-377.02236422262899</v>
          </cell>
        </row>
        <row r="51">
          <cell r="A51">
            <v>39141</v>
          </cell>
          <cell r="B51">
            <v>2966.4073437638244</v>
          </cell>
          <cell r="C51">
            <v>0</v>
          </cell>
          <cell r="D51">
            <v>334.16759898246528</v>
          </cell>
          <cell r="E51">
            <v>507.14310012513789</v>
          </cell>
          <cell r="F51">
            <v>-4890.8125595339752</v>
          </cell>
          <cell r="G51">
            <v>-73.237299027016888</v>
          </cell>
          <cell r="H51">
            <v>958.74698583525367</v>
          </cell>
          <cell r="I51">
            <v>-116.75707556959873</v>
          </cell>
          <cell r="J51">
            <v>469.49280356024786</v>
          </cell>
          <cell r="K51">
            <v>-155.46873380151942</v>
          </cell>
        </row>
        <row r="52">
          <cell r="A52">
            <v>39172</v>
          </cell>
          <cell r="B52">
            <v>3523.9436710426253</v>
          </cell>
          <cell r="C52">
            <v>0</v>
          </cell>
          <cell r="D52">
            <v>646.39687144785739</v>
          </cell>
          <cell r="E52">
            <v>-472.08233406825644</v>
          </cell>
          <cell r="F52">
            <v>-1326.6232996560273</v>
          </cell>
          <cell r="G52">
            <v>-915.02853411534488</v>
          </cell>
          <cell r="H52">
            <v>1136.654095616359</v>
          </cell>
          <cell r="I52">
            <v>-419.50539816921207</v>
          </cell>
          <cell r="J52">
            <v>877.16498401376566</v>
          </cell>
          <cell r="K52">
            <v>-189.68848057167818</v>
          </cell>
        </row>
        <row r="53">
          <cell r="A53">
            <v>39202</v>
          </cell>
          <cell r="B53">
            <v>4858.3484383978521</v>
          </cell>
          <cell r="C53">
            <v>0</v>
          </cell>
          <cell r="D53">
            <v>750</v>
          </cell>
          <cell r="E53">
            <v>-861.01871827638797</v>
          </cell>
          <cell r="F53">
            <v>-3367.5459390795691</v>
          </cell>
          <cell r="G53">
            <v>-54.845754037596862</v>
          </cell>
          <cell r="H53">
            <v>1569.4116376526881</v>
          </cell>
          <cell r="I53">
            <v>-256.98099750859757</v>
          </cell>
          <cell r="J53">
            <v>329.60988906051773</v>
          </cell>
          <cell r="K53">
            <v>-144.01576668494621</v>
          </cell>
        </row>
        <row r="54">
          <cell r="A54">
            <v>39233</v>
          </cell>
          <cell r="B54">
            <v>5486.78033960215</v>
          </cell>
          <cell r="C54">
            <v>0</v>
          </cell>
          <cell r="D54">
            <v>0</v>
          </cell>
          <cell r="E54">
            <v>-299.03859835783396</v>
          </cell>
          <cell r="F54">
            <v>-3857.939050449143</v>
          </cell>
          <cell r="G54">
            <v>6.2180022005275077</v>
          </cell>
          <cell r="H54">
            <v>1717.1827676698922</v>
          </cell>
          <cell r="I54">
            <v>-185.15106704258403</v>
          </cell>
          <cell r="J54">
            <v>229.85868628178167</v>
          </cell>
          <cell r="K54">
            <v>-26.127590250537708</v>
          </cell>
        </row>
        <row r="55">
          <cell r="A55">
            <v>39263</v>
          </cell>
          <cell r="B55">
            <v>5914.3778040978505</v>
          </cell>
          <cell r="C55">
            <v>0</v>
          </cell>
          <cell r="D55">
            <v>0</v>
          </cell>
          <cell r="E55">
            <v>-1975.4203503328822</v>
          </cell>
          <cell r="F55">
            <v>-619.26811391253068</v>
          </cell>
          <cell r="G55">
            <v>-694.30101994814049</v>
          </cell>
          <cell r="H55">
            <v>1915.9696550967742</v>
          </cell>
          <cell r="I55">
            <v>-126.82702941162312</v>
          </cell>
          <cell r="J55">
            <v>470.08214872920996</v>
          </cell>
          <cell r="K55">
            <v>-91.719374182795718</v>
          </cell>
        </row>
        <row r="56">
          <cell r="A56">
            <v>39294</v>
          </cell>
          <cell r="B56">
            <v>3987.2144803215042</v>
          </cell>
          <cell r="C56">
            <v>0</v>
          </cell>
          <cell r="D56">
            <v>-340.32258064516128</v>
          </cell>
          <cell r="E56">
            <v>562.12075333223595</v>
          </cell>
          <cell r="F56">
            <v>-34.161958633279255</v>
          </cell>
          <cell r="G56">
            <v>-161.4386400537901</v>
          </cell>
          <cell r="H56">
            <v>1292.5581258064519</v>
          </cell>
          <cell r="I56">
            <v>-24.053026381416192</v>
          </cell>
          <cell r="J56">
            <v>221.93032798026209</v>
          </cell>
          <cell r="K56">
            <v>-214.7408784946237</v>
          </cell>
        </row>
        <row r="57">
          <cell r="A57">
            <v>39325</v>
          </cell>
          <cell r="B57">
            <v>-524.78532580645128</v>
          </cell>
          <cell r="C57">
            <v>-2666.1290322580644</v>
          </cell>
          <cell r="D57">
            <v>340.32258064516128</v>
          </cell>
          <cell r="E57">
            <v>2210.7465460645153</v>
          </cell>
          <cell r="F57">
            <v>1375.5450974193564</v>
          </cell>
          <cell r="G57">
            <v>-71.525253580647814</v>
          </cell>
          <cell r="H57">
            <v>-162.72709677419357</v>
          </cell>
          <cell r="I57">
            <v>-284.49060019657719</v>
          </cell>
          <cell r="J57">
            <v>-51.075602248182832</v>
          </cell>
          <cell r="K57">
            <v>-223.54422580645152</v>
          </cell>
        </row>
        <row r="58">
          <cell r="A58">
            <v>39355</v>
          </cell>
          <cell r="B58">
            <v>-1060.2222703817208</v>
          </cell>
          <cell r="C58">
            <v>-811.8709677419356</v>
          </cell>
          <cell r="D58">
            <v>-123.66666666666667</v>
          </cell>
          <cell r="E58">
            <v>81.508330789247566</v>
          </cell>
          <cell r="F58">
            <v>1465.4191392989255</v>
          </cell>
          <cell r="G58">
            <v>-47.247413369892172</v>
          </cell>
          <cell r="H58">
            <v>-333.3690956989247</v>
          </cell>
          <cell r="I58">
            <v>-327.60233670304279</v>
          </cell>
          <cell r="J58">
            <v>-115.12903137089751</v>
          </cell>
          <cell r="K58">
            <v>-155.35916236559149</v>
          </cell>
        </row>
        <row r="59">
          <cell r="A59">
            <v>39386</v>
          </cell>
          <cell r="B59">
            <v>-898.60880332795705</v>
          </cell>
          <cell r="C59">
            <v>-1462.3870967741937</v>
          </cell>
          <cell r="D59">
            <v>-327.94623655913978</v>
          </cell>
          <cell r="E59">
            <v>922.24325801883037</v>
          </cell>
          <cell r="F59">
            <v>2113.6747698733361</v>
          </cell>
          <cell r="G59">
            <v>-7.0043976378626667</v>
          </cell>
          <cell r="H59">
            <v>-283.83358172043012</v>
          </cell>
          <cell r="I59">
            <v>-117.53146382475303</v>
          </cell>
          <cell r="J59">
            <v>-28.653598917485645</v>
          </cell>
          <cell r="K59">
            <v>-157.89628924731184</v>
          </cell>
        </row>
        <row r="60">
          <cell r="A60">
            <v>39416</v>
          </cell>
          <cell r="B60">
            <v>-115.04208817204312</v>
          </cell>
          <cell r="C60">
            <v>-634.27956989247309</v>
          </cell>
          <cell r="D60">
            <v>-48.387096774193537</v>
          </cell>
          <cell r="E60">
            <v>-918.66565344869991</v>
          </cell>
          <cell r="F60">
            <v>3075.6511819539965</v>
          </cell>
          <cell r="G60">
            <v>-21.237806459600961</v>
          </cell>
          <cell r="H60">
            <v>-30.613118279569903</v>
          </cell>
          <cell r="I60">
            <v>120.49440714273824</v>
          </cell>
          <cell r="J60">
            <v>372.91798593115021</v>
          </cell>
          <cell r="K60">
            <v>-72.656415605817102</v>
          </cell>
        </row>
        <row r="61">
          <cell r="A61">
            <v>39447</v>
          </cell>
          <cell r="B61">
            <v>4021.7579365591409</v>
          </cell>
          <cell r="C61">
            <v>-156.33333333333331</v>
          </cell>
          <cell r="D61">
            <v>-251.61290322580646</v>
          </cell>
          <cell r="E61">
            <v>10.693364806685764</v>
          </cell>
          <cell r="F61">
            <v>2847.2280561647094</v>
          </cell>
          <cell r="G61">
            <v>376.91948336516271</v>
          </cell>
          <cell r="H61">
            <v>1281.9589247311824</v>
          </cell>
          <cell r="I61">
            <v>416.15512005692858</v>
          </cell>
          <cell r="J61">
            <v>125.36676241777148</v>
          </cell>
          <cell r="K61">
            <v>-180.22260190334941</v>
          </cell>
        </row>
        <row r="62">
          <cell r="A62">
            <v>39478</v>
          </cell>
          <cell r="B62">
            <v>4943.2816129032262</v>
          </cell>
          <cell r="C62">
            <v>-180.64516129032259</v>
          </cell>
          <cell r="D62">
            <v>3751.6129032258063</v>
          </cell>
          <cell r="E62">
            <v>-3560.1400556803328</v>
          </cell>
          <cell r="F62">
            <v>-3954.60103032193</v>
          </cell>
          <cell r="G62">
            <v>219.50095220290814</v>
          </cell>
          <cell r="H62">
            <v>1575.2509677419362</v>
          </cell>
          <cell r="I62">
            <v>-113.5889715408141</v>
          </cell>
          <cell r="J62">
            <v>-768.64232190300436</v>
          </cell>
          <cell r="K62">
            <v>-45.358618363548501</v>
          </cell>
        </row>
        <row r="63">
          <cell r="A63">
            <v>39507</v>
          </cell>
          <cell r="B63">
            <v>2650.1109445606226</v>
          </cell>
          <cell r="C63">
            <v>-116.59621802002223</v>
          </cell>
          <cell r="D63">
            <v>-762.06896551724139</v>
          </cell>
          <cell r="E63">
            <v>561.58770432071219</v>
          </cell>
          <cell r="F63">
            <v>-4702.642074460915</v>
          </cell>
          <cell r="G63">
            <v>74.372172504606169</v>
          </cell>
          <cell r="H63">
            <v>842.26633000164497</v>
          </cell>
          <cell r="I63">
            <v>-460.20022151728199</v>
          </cell>
          <cell r="J63">
            <v>890.49763487328289</v>
          </cell>
          <cell r="K63">
            <v>-124.92644327205517</v>
          </cell>
        </row>
        <row r="64">
          <cell r="A64">
            <v>39538</v>
          </cell>
          <cell r="B64">
            <v>2318.5523196329254</v>
          </cell>
          <cell r="C64">
            <v>-301.1976658509455</v>
          </cell>
          <cell r="D64">
            <v>720.13348164627359</v>
          </cell>
          <cell r="E64">
            <v>-503.61236406765494</v>
          </cell>
          <cell r="F64">
            <v>353.34127702026717</v>
          </cell>
          <cell r="G64">
            <v>11.796844768772189</v>
          </cell>
          <cell r="H64">
            <v>663.90078843315416</v>
          </cell>
          <cell r="I64">
            <v>-307.55664049658327</v>
          </cell>
          <cell r="J64">
            <v>588.56543222882237</v>
          </cell>
          <cell r="K64">
            <v>150.05465417709433</v>
          </cell>
        </row>
        <row r="65">
          <cell r="A65">
            <v>39568</v>
          </cell>
          <cell r="B65">
            <v>-134.88106698924724</v>
          </cell>
          <cell r="C65">
            <v>-1715.8850448480432</v>
          </cell>
          <cell r="D65">
            <v>1086.9354838709678</v>
          </cell>
          <cell r="E65">
            <v>-59.936007396989908</v>
          </cell>
          <cell r="F65">
            <v>949.99994203653637</v>
          </cell>
          <cell r="G65">
            <v>31.085550376126491</v>
          </cell>
          <cell r="H65">
            <v>-138.79855913978503</v>
          </cell>
          <cell r="I65">
            <v>-166.49978552660326</v>
          </cell>
          <cell r="J65">
            <v>449.83640961240917</v>
          </cell>
          <cell r="K65">
            <v>132.22769425116488</v>
          </cell>
        </row>
        <row r="66">
          <cell r="A66">
            <v>39599</v>
          </cell>
          <cell r="B66">
            <v>-3045.6706191397848</v>
          </cell>
          <cell r="C66">
            <v>-1478.5649132264732</v>
          </cell>
          <cell r="D66">
            <v>496.93548387096774</v>
          </cell>
          <cell r="E66">
            <v>537.05468765537614</v>
          </cell>
          <cell r="F66">
            <v>4016.9922015102375</v>
          </cell>
          <cell r="G66">
            <v>200.46795302357305</v>
          </cell>
          <cell r="H66">
            <v>-984.72869892473136</v>
          </cell>
          <cell r="I66">
            <v>-120.23695669787986</v>
          </cell>
          <cell r="J66">
            <v>358.70309825950375</v>
          </cell>
          <cell r="K66">
            <v>-169.13822743236142</v>
          </cell>
        </row>
        <row r="67">
          <cell r="A67">
            <v>39629</v>
          </cell>
          <cell r="B67">
            <v>-3824.2833815268814</v>
          </cell>
          <cell r="C67">
            <v>-900.6312167741936</v>
          </cell>
          <cell r="D67">
            <v>1224.7311827956989</v>
          </cell>
          <cell r="E67">
            <v>-357.66092790537652</v>
          </cell>
          <cell r="F67">
            <v>5169.8626453537636</v>
          </cell>
          <cell r="G67">
            <v>434.87846553376266</v>
          </cell>
          <cell r="H67">
            <v>-1221.8203010752686</v>
          </cell>
          <cell r="I67">
            <v>-76.577073488752035</v>
          </cell>
          <cell r="J67">
            <v>613.72411522858215</v>
          </cell>
          <cell r="K67">
            <v>-211.61412999252605</v>
          </cell>
        </row>
        <row r="68">
          <cell r="A68">
            <v>39660</v>
          </cell>
          <cell r="B68">
            <v>362.73864007526777</v>
          </cell>
          <cell r="C68">
            <v>-2583.9789187096771</v>
          </cell>
          <cell r="D68">
            <v>289.78494623655905</v>
          </cell>
          <cell r="E68">
            <v>2387.6488500021505</v>
          </cell>
          <cell r="F68">
            <v>-2552.1989112431156</v>
          </cell>
          <cell r="G68">
            <v>2260.5819760317127</v>
          </cell>
          <cell r="H68">
            <v>121.27594623655926</v>
          </cell>
          <cell r="I68">
            <v>71.692984866656715</v>
          </cell>
          <cell r="J68">
            <v>-650.0273228143177</v>
          </cell>
          <cell r="K68">
            <v>-30.526935483870986</v>
          </cell>
        </row>
        <row r="69">
          <cell r="A69">
            <v>39691</v>
          </cell>
          <cell r="B69">
            <v>1577.5864993548398</v>
          </cell>
          <cell r="C69">
            <v>-2169.0954838709681</v>
          </cell>
          <cell r="D69">
            <v>1343.5483870967741</v>
          </cell>
          <cell r="E69">
            <v>20.137516096773652</v>
          </cell>
          <cell r="F69">
            <v>-1141.9379797232286</v>
          </cell>
          <cell r="G69">
            <v>416.83875698516704</v>
          </cell>
          <cell r="H69">
            <v>513.46612903225764</v>
          </cell>
          <cell r="I69">
            <v>-63.488907457886327</v>
          </cell>
          <cell r="J69">
            <v>-526.93372140772942</v>
          </cell>
          <cell r="K69">
            <v>182.16563799852491</v>
          </cell>
        </row>
        <row r="70">
          <cell r="A70">
            <v>39721</v>
          </cell>
          <cell r="B70">
            <v>1362.7554995698922</v>
          </cell>
          <cell r="C70">
            <v>-709.67867741935493</v>
          </cell>
          <cell r="D70">
            <v>-176.66666666666666</v>
          </cell>
          <cell r="E70">
            <v>-61.323327865590045</v>
          </cell>
          <cell r="F70">
            <v>34.626116818007674</v>
          </cell>
          <cell r="G70">
            <v>455.33399337078464</v>
          </cell>
          <cell r="H70">
            <v>452.50892473118273</v>
          </cell>
          <cell r="I70">
            <v>-142.01700906749193</v>
          </cell>
          <cell r="J70">
            <v>-240.62825969835893</v>
          </cell>
          <cell r="K70">
            <v>-229.75554119686194</v>
          </cell>
        </row>
        <row r="71">
          <cell r="A71">
            <v>39752</v>
          </cell>
          <cell r="B71">
            <v>-4813.222007827957</v>
          </cell>
          <cell r="C71">
            <v>0</v>
          </cell>
          <cell r="D71">
            <v>-113.65591397849462</v>
          </cell>
          <cell r="E71">
            <v>-137.51017961828029</v>
          </cell>
          <cell r="F71">
            <v>3895.5457349186913</v>
          </cell>
          <cell r="G71">
            <v>1993.6988542021934</v>
          </cell>
          <cell r="H71">
            <v>-1492.2307999525583</v>
          </cell>
          <cell r="I71">
            <v>-7.9254709270333521</v>
          </cell>
          <cell r="J71">
            <v>1329.535653990511</v>
          </cell>
          <cell r="K71">
            <v>10.933397921147069</v>
          </cell>
        </row>
        <row r="72">
          <cell r="A72">
            <v>39782</v>
          </cell>
          <cell r="B72">
            <v>-5659.917415972046</v>
          </cell>
          <cell r="C72">
            <v>-474.35345000000001</v>
          </cell>
          <cell r="D72">
            <v>-186.3440860215054</v>
          </cell>
          <cell r="E72">
            <v>8.6544674849471335</v>
          </cell>
          <cell r="F72">
            <v>3699.6859295073873</v>
          </cell>
          <cell r="G72">
            <v>1304.6645729959325</v>
          </cell>
          <cell r="H72">
            <v>-1760.310057888167</v>
          </cell>
          <cell r="I72">
            <v>49.904363467413759</v>
          </cell>
          <cell r="J72">
            <v>271.59523908492076</v>
          </cell>
          <cell r="K72">
            <v>436.57653578619505</v>
          </cell>
        </row>
        <row r="73">
          <cell r="A73">
            <v>39813</v>
          </cell>
          <cell r="B73">
            <v>1120.5078128430109</v>
          </cell>
          <cell r="C73">
            <v>-2551.7884370967745</v>
          </cell>
          <cell r="D73">
            <v>163.7634408602151</v>
          </cell>
          <cell r="E73">
            <v>-611.53104390430144</v>
          </cell>
          <cell r="F73">
            <v>6769.1008655170863</v>
          </cell>
          <cell r="G73">
            <v>402.91011652636462</v>
          </cell>
          <cell r="H73">
            <v>309.27285441762035</v>
          </cell>
          <cell r="I73">
            <v>-16.062816762233069</v>
          </cell>
          <cell r="J73">
            <v>-749.35430791633473</v>
          </cell>
          <cell r="K73">
            <v>180.49397599961284</v>
          </cell>
        </row>
        <row r="74">
          <cell r="A74">
            <v>39844</v>
          </cell>
          <cell r="B74">
            <v>3353.9023187096777</v>
          </cell>
          <cell r="C74">
            <v>-1867.0350322580641</v>
          </cell>
          <cell r="D74">
            <v>1101.6129032258068</v>
          </cell>
          <cell r="E74">
            <v>-869.54573629031961</v>
          </cell>
          <cell r="F74">
            <v>-3226.0369217806501</v>
          </cell>
          <cell r="G74">
            <v>189.1805683493601</v>
          </cell>
          <cell r="H74">
            <v>994.09197055735592</v>
          </cell>
          <cell r="I74">
            <v>32.723689792322133</v>
          </cell>
          <cell r="J74">
            <v>-986.85016060855423</v>
          </cell>
          <cell r="K74">
            <v>235.7075771999464</v>
          </cell>
        </row>
        <row r="75">
          <cell r="A75">
            <v>39872</v>
          </cell>
          <cell r="B75">
            <v>-241.6030899193552</v>
          </cell>
          <cell r="C75">
            <v>-1463.9075806451613</v>
          </cell>
          <cell r="D75">
            <v>-695.85253456221221</v>
          </cell>
          <cell r="E75">
            <v>371.13414137557584</v>
          </cell>
          <cell r="F75">
            <v>-665.43986973392418</v>
          </cell>
          <cell r="G75">
            <v>314.7036519627477</v>
          </cell>
          <cell r="H75">
            <v>97.172898516113349</v>
          </cell>
          <cell r="I75">
            <v>-62.178966918961734</v>
          </cell>
          <cell r="J75">
            <v>59.264743073628466</v>
          </cell>
          <cell r="K75">
            <v>43.966013824885039</v>
          </cell>
        </row>
        <row r="76">
          <cell r="A76">
            <v>39903</v>
          </cell>
          <cell r="B76">
            <v>-3532.7237842741933</v>
          </cell>
          <cell r="C76">
            <v>-1769.467258064516</v>
          </cell>
          <cell r="D76">
            <v>1647.4654377880183</v>
          </cell>
          <cell r="E76">
            <v>-598.5601271026735</v>
          </cell>
          <cell r="F76">
            <v>2010.0232395516671</v>
          </cell>
          <cell r="G76">
            <v>850.94635672402319</v>
          </cell>
          <cell r="H76">
            <v>-971.38217364439583</v>
          </cell>
          <cell r="I76">
            <v>-153.39640269966651</v>
          </cell>
          <cell r="J76">
            <v>849.59257520634856</v>
          </cell>
          <cell r="K76">
            <v>-88.146497695852474</v>
          </cell>
        </row>
        <row r="77">
          <cell r="A77">
            <v>39933</v>
          </cell>
          <cell r="B77">
            <v>-3648.8255785591405</v>
          </cell>
          <cell r="C77">
            <v>-1650.5657752688171</v>
          </cell>
          <cell r="D77">
            <v>1939.6774193548388</v>
          </cell>
          <cell r="E77">
            <v>-304.53495224264634</v>
          </cell>
          <cell r="F77">
            <v>1674.3587430074872</v>
          </cell>
          <cell r="G77">
            <v>477.53033142666982</v>
          </cell>
          <cell r="H77">
            <v>-987.61375268817221</v>
          </cell>
          <cell r="I77">
            <v>-106.44501636069873</v>
          </cell>
          <cell r="J77">
            <v>-125.60239538646425</v>
          </cell>
          <cell r="K77">
            <v>530.20931417204292</v>
          </cell>
        </row>
        <row r="78">
          <cell r="A78">
            <v>39964</v>
          </cell>
          <cell r="B78">
            <v>2441.5224682365597</v>
          </cell>
          <cell r="C78">
            <v>-4588.4727408602148</v>
          </cell>
          <cell r="D78">
            <v>3905.483870967742</v>
          </cell>
          <cell r="E78">
            <v>-131.70541007845895</v>
          </cell>
          <cell r="F78">
            <v>-899.61908852167608</v>
          </cell>
          <cell r="G78">
            <v>178.25519430604868</v>
          </cell>
          <cell r="H78">
            <v>659.41989926881706</v>
          </cell>
          <cell r="I78">
            <v>-61.156307143611578</v>
          </cell>
          <cell r="J78">
            <v>-701.39724759952185</v>
          </cell>
          <cell r="K78">
            <v>392.36773002150522</v>
          </cell>
        </row>
        <row r="79">
          <cell r="A79">
            <v>39994</v>
          </cell>
          <cell r="B79">
            <v>-440.55846023655965</v>
          </cell>
          <cell r="C79">
            <v>-2636.3334591397852</v>
          </cell>
          <cell r="D79">
            <v>2824.516129032258</v>
          </cell>
          <cell r="E79">
            <v>-253.03390537797804</v>
          </cell>
          <cell r="F79">
            <v>3239.6790590216815</v>
          </cell>
          <cell r="G79">
            <v>177.0912724583809</v>
          </cell>
          <cell r="H79">
            <v>-113.83404326881691</v>
          </cell>
          <cell r="I79">
            <v>102.99843572209332</v>
          </cell>
          <cell r="J79">
            <v>-91.076413492412485</v>
          </cell>
          <cell r="K79">
            <v>-189.26456939017197</v>
          </cell>
        </row>
        <row r="80">
          <cell r="A80">
            <v>40025</v>
          </cell>
          <cell r="B80">
            <v>-2444.0780194408599</v>
          </cell>
          <cell r="C80">
            <v>-1803.6127666666666</v>
          </cell>
          <cell r="D80">
            <v>2757.7419354838712</v>
          </cell>
          <cell r="E80">
            <v>-623.40113408782781</v>
          </cell>
          <cell r="F80">
            <v>4260.8267399028446</v>
          </cell>
          <cell r="G80">
            <v>160.39616004741401</v>
          </cell>
          <cell r="H80">
            <v>-644.58215053763433</v>
          </cell>
          <cell r="I80">
            <v>152.14650292060563</v>
          </cell>
          <cell r="J80">
            <v>-420.07214982203362</v>
          </cell>
          <cell r="K80">
            <v>314.58178092501078</v>
          </cell>
        </row>
        <row r="81">
          <cell r="A81">
            <v>40056</v>
          </cell>
          <cell r="B81">
            <v>651.68493709677409</v>
          </cell>
          <cell r="C81">
            <v>0</v>
          </cell>
          <cell r="D81">
            <v>1132.258064516129</v>
          </cell>
          <cell r="E81">
            <v>-132.62438165161893</v>
          </cell>
          <cell r="F81">
            <v>-2116.0064227483836</v>
          </cell>
          <cell r="G81">
            <v>-202.50644550322249</v>
          </cell>
          <cell r="H81">
            <v>170.683870967742</v>
          </cell>
          <cell r="I81">
            <v>-28.355817260859354</v>
          </cell>
          <cell r="J81">
            <v>-1976.8209868662659</v>
          </cell>
          <cell r="K81">
            <v>477.71751476645136</v>
          </cell>
        </row>
        <row r="82">
          <cell r="A82">
            <v>40086</v>
          </cell>
          <cell r="B82">
            <v>1929.0511056774192</v>
          </cell>
          <cell r="C82">
            <v>-230.74800000000002</v>
          </cell>
          <cell r="D82">
            <v>-77</v>
          </cell>
          <cell r="E82">
            <v>570.01825993678585</v>
          </cell>
          <cell r="F82">
            <v>-1014.1330107397775</v>
          </cell>
          <cell r="G82">
            <v>-201.75454318954712</v>
          </cell>
          <cell r="H82">
            <v>502.72827956989255</v>
          </cell>
          <cell r="I82">
            <v>257.26344404473463</v>
          </cell>
          <cell r="J82">
            <v>-510.50653984768576</v>
          </cell>
          <cell r="K82">
            <v>12.685570272871196</v>
          </cell>
        </row>
        <row r="83">
          <cell r="A83">
            <v>40117</v>
          </cell>
          <cell r="B83">
            <v>4137.7854620645157</v>
          </cell>
          <cell r="C83">
            <v>-537.572</v>
          </cell>
          <cell r="D83">
            <v>396.35483870967744</v>
          </cell>
          <cell r="E83">
            <v>-167.30795935806498</v>
          </cell>
          <cell r="F83">
            <v>-2072.0494698892462</v>
          </cell>
          <cell r="G83">
            <v>-745.21151100692396</v>
          </cell>
          <cell r="H83">
            <v>1080.7759139784946</v>
          </cell>
          <cell r="I83">
            <v>14.977934803932932</v>
          </cell>
          <cell r="J83">
            <v>-5.4104125983820879</v>
          </cell>
          <cell r="K83">
            <v>-487.3384000993226</v>
          </cell>
        </row>
        <row r="84">
          <cell r="A84">
            <v>40147</v>
          </cell>
          <cell r="B84">
            <v>4761.9707602688168</v>
          </cell>
          <cell r="C84">
            <v>-62</v>
          </cell>
          <cell r="D84">
            <v>735.64516129032256</v>
          </cell>
          <cell r="E84">
            <v>-863.43823360860188</v>
          </cell>
          <cell r="F84">
            <v>-1924.5347487737499</v>
          </cell>
          <cell r="G84">
            <v>-379.54167517441329</v>
          </cell>
          <cell r="H84">
            <v>1247.2434193548384</v>
          </cell>
          <cell r="I84">
            <v>292.15323329689591</v>
          </cell>
          <cell r="J84">
            <v>-197.79234785237023</v>
          </cell>
          <cell r="K84">
            <v>-295.96364180301077</v>
          </cell>
        </row>
        <row r="85">
          <cell r="A85">
            <v>40178</v>
          </cell>
          <cell r="B85">
            <v>4095.033939247312</v>
          </cell>
          <cell r="C85">
            <v>-62</v>
          </cell>
          <cell r="D85">
            <v>3991.7741935483873</v>
          </cell>
          <cell r="E85">
            <v>-1484.8896041095211</v>
          </cell>
          <cell r="F85">
            <v>2683.2545484585912</v>
          </cell>
          <cell r="G85">
            <v>-110.68920321682344</v>
          </cell>
          <cell r="H85">
            <v>1076.251741935484</v>
          </cell>
          <cell r="I85">
            <v>1701.3137114281858</v>
          </cell>
          <cell r="J85">
            <v>-1682.6699203284923</v>
          </cell>
          <cell r="K85">
            <v>-309.76094086021499</v>
          </cell>
        </row>
        <row r="86">
          <cell r="A86">
            <v>40209</v>
          </cell>
          <cell r="B86">
            <v>4966.3879094193544</v>
          </cell>
          <cell r="C86">
            <v>0</v>
          </cell>
          <cell r="D86">
            <v>651.61290322580646</v>
          </cell>
          <cell r="E86">
            <v>840.01318909044744</v>
          </cell>
          <cell r="F86">
            <v>-3111.3177700393571</v>
          </cell>
          <cell r="G86">
            <v>-339.37080436624774</v>
          </cell>
          <cell r="H86">
            <v>1307.7806483950583</v>
          </cell>
          <cell r="I86">
            <v>1309.2310646643477</v>
          </cell>
          <cell r="J86">
            <v>-2070.1330913230149</v>
          </cell>
          <cell r="K86">
            <v>-374.46919036028356</v>
          </cell>
        </row>
        <row r="87">
          <cell r="A87">
            <v>40237</v>
          </cell>
          <cell r="B87">
            <v>1534.2361492857149</v>
          </cell>
          <cell r="C87">
            <v>0</v>
          </cell>
          <cell r="D87">
            <v>1223.0414746543777</v>
          </cell>
          <cell r="E87">
            <v>16.88430414769573</v>
          </cell>
          <cell r="F87">
            <v>-5102.5957399182644</v>
          </cell>
          <cell r="G87">
            <v>-71.807129052212986</v>
          </cell>
          <cell r="H87">
            <v>404.1503304738917</v>
          </cell>
          <cell r="I87">
            <v>-51.706110060525567</v>
          </cell>
          <cell r="J87">
            <v>781.09972678992904</v>
          </cell>
          <cell r="K87">
            <v>-1130.9404514813073</v>
          </cell>
        </row>
        <row r="88">
          <cell r="A88">
            <v>40268</v>
          </cell>
          <cell r="B88">
            <v>388.32675813364062</v>
          </cell>
          <cell r="C88">
            <v>-309.67741935483872</v>
          </cell>
          <cell r="D88">
            <v>822.11981566820282</v>
          </cell>
          <cell r="E88">
            <v>-1227.2527152154328</v>
          </cell>
          <cell r="F88">
            <v>1438.6194741185723</v>
          </cell>
          <cell r="G88">
            <v>-156.17061674229808</v>
          </cell>
          <cell r="H88">
            <v>100.79383640553002</v>
          </cell>
          <cell r="I88">
            <v>-60.044021586686434</v>
          </cell>
          <cell r="J88">
            <v>4156.3263438936119</v>
          </cell>
          <cell r="K88">
            <v>-177.63940092165888</v>
          </cell>
        </row>
        <row r="89">
          <cell r="A89">
            <v>40298</v>
          </cell>
          <cell r="B89">
            <v>2752.2680953473118</v>
          </cell>
          <cell r="C89">
            <v>-890.32258064516122</v>
          </cell>
          <cell r="D89">
            <v>1933.1182795698924</v>
          </cell>
          <cell r="E89">
            <v>-218.59722957741155</v>
          </cell>
          <cell r="F89">
            <v>-3186.9284344698972</v>
          </cell>
          <cell r="G89">
            <v>-117.308870904174</v>
          </cell>
          <cell r="H89">
            <v>711.20184345907126</v>
          </cell>
          <cell r="I89">
            <v>-50.588626423905239</v>
          </cell>
          <cell r="J89">
            <v>-4296.7923393440251</v>
          </cell>
          <cell r="K89">
            <v>3127.645706868183</v>
          </cell>
        </row>
        <row r="90">
          <cell r="A90">
            <v>40329</v>
          </cell>
          <cell r="B90">
            <v>6248.3413590075252</v>
          </cell>
          <cell r="C90">
            <v>0</v>
          </cell>
          <cell r="D90">
            <v>783.01075268817203</v>
          </cell>
          <cell r="E90">
            <v>-972.50136093870969</v>
          </cell>
          <cell r="F90">
            <v>-2995.7424828526937</v>
          </cell>
          <cell r="G90">
            <v>-5.1590116080742519</v>
          </cell>
          <cell r="H90">
            <v>1607.6353884552473</v>
          </cell>
          <cell r="I90">
            <v>98.748518412783866</v>
          </cell>
          <cell r="J90">
            <v>-1014.9070637281335</v>
          </cell>
          <cell r="K90">
            <v>620.36936415564878</v>
          </cell>
        </row>
        <row r="91">
          <cell r="A91">
            <v>40359</v>
          </cell>
          <cell r="B91">
            <v>4339.2399478924735</v>
          </cell>
          <cell r="C91">
            <v>0</v>
          </cell>
          <cell r="D91">
            <v>-536.34408602150529</v>
          </cell>
          <cell r="E91">
            <v>584.79431603870955</v>
          </cell>
          <cell r="F91">
            <v>-1097.8106548473115</v>
          </cell>
          <cell r="G91">
            <v>-95.876222120585226</v>
          </cell>
          <cell r="H91">
            <v>1109.2914301692244</v>
          </cell>
          <cell r="I91">
            <v>-26.102366339066865</v>
          </cell>
          <cell r="J91">
            <v>342.67942155123353</v>
          </cell>
          <cell r="K91">
            <v>-599.73233339503088</v>
          </cell>
        </row>
        <row r="92">
          <cell r="A92">
            <v>40390</v>
          </cell>
          <cell r="B92">
            <v>6385.7250304946247</v>
          </cell>
          <cell r="C92">
            <v>0</v>
          </cell>
          <cell r="D92">
            <v>378.27956989247309</v>
          </cell>
          <cell r="E92">
            <v>1800.4342893145165</v>
          </cell>
          <cell r="F92">
            <v>-1432.6760005410622</v>
          </cell>
          <cell r="G92">
            <v>-71.218577486851245</v>
          </cell>
          <cell r="H92">
            <v>1623.6992473118282</v>
          </cell>
          <cell r="I92">
            <v>35.512265698383899</v>
          </cell>
          <cell r="J92">
            <v>-60.543001225658315</v>
          </cell>
          <cell r="K92">
            <v>-538.37247311827957</v>
          </cell>
        </row>
        <row r="93">
          <cell r="A93">
            <v>40421</v>
          </cell>
          <cell r="B93">
            <v>4351.2860783870947</v>
          </cell>
          <cell r="C93">
            <v>0</v>
          </cell>
          <cell r="D93">
            <v>3148.3870967741937</v>
          </cell>
          <cell r="E93">
            <v>-2765.5228142787064</v>
          </cell>
          <cell r="F93">
            <v>-2880.3719543145116</v>
          </cell>
          <cell r="G93">
            <v>-126.75791781258408</v>
          </cell>
          <cell r="H93">
            <v>1106.0567381979506</v>
          </cell>
          <cell r="I93">
            <v>-12.961403206176399</v>
          </cell>
          <cell r="J93">
            <v>-256.51778943579484</v>
          </cell>
          <cell r="K93">
            <v>-1227.2323695656924</v>
          </cell>
        </row>
        <row r="94">
          <cell r="A94">
            <v>40451</v>
          </cell>
          <cell r="B94">
            <v>4038.9746684516122</v>
          </cell>
          <cell r="C94">
            <v>0</v>
          </cell>
          <cell r="D94">
            <v>300</v>
          </cell>
          <cell r="E94">
            <v>2424.3172645388595</v>
          </cell>
          <cell r="F94">
            <v>-4273.3253773677425</v>
          </cell>
          <cell r="G94">
            <v>-146.68600142997639</v>
          </cell>
          <cell r="H94">
            <v>1024.1195208349418</v>
          </cell>
          <cell r="I94">
            <v>-30.241967284023016</v>
          </cell>
          <cell r="J94">
            <v>-229.9849226612312</v>
          </cell>
          <cell r="K94">
            <v>-221.09891607408204</v>
          </cell>
        </row>
        <row r="95">
          <cell r="A95">
            <v>40482</v>
          </cell>
          <cell r="B95">
            <v>4083.3780512258072</v>
          </cell>
          <cell r="C95">
            <v>0</v>
          </cell>
          <cell r="D95">
            <v>3133.5483870967741</v>
          </cell>
          <cell r="E95">
            <v>-1405.3080934072468</v>
          </cell>
          <cell r="F95">
            <v>-1406.0886142208046</v>
          </cell>
          <cell r="G95">
            <v>-188.58453442991595</v>
          </cell>
          <cell r="H95">
            <v>1032.5315260814086</v>
          </cell>
          <cell r="I95">
            <v>-4.0050375119437156</v>
          </cell>
          <cell r="J95">
            <v>-1601.2155900120429</v>
          </cell>
          <cell r="K95">
            <v>932.24522660676348</v>
          </cell>
        </row>
        <row r="96">
          <cell r="A96">
            <v>40512</v>
          </cell>
          <cell r="B96">
            <v>3608.7415381075275</v>
          </cell>
          <cell r="C96">
            <v>0</v>
          </cell>
          <cell r="D96">
            <v>3624.7849462365593</v>
          </cell>
          <cell r="E96">
            <v>-3577.392517787086</v>
          </cell>
          <cell r="F96">
            <v>-21.759942988989508</v>
          </cell>
          <cell r="G96">
            <v>-318.73067580797397</v>
          </cell>
          <cell r="H96">
            <v>911.34831472348105</v>
          </cell>
          <cell r="I96">
            <v>41.060702696605809</v>
          </cell>
          <cell r="J96">
            <v>-425.75651712056685</v>
          </cell>
          <cell r="K96">
            <v>96.521294938270259</v>
          </cell>
        </row>
        <row r="97">
          <cell r="A97">
            <v>40543</v>
          </cell>
          <cell r="B97">
            <v>3944.9549599569882</v>
          </cell>
          <cell r="C97">
            <v>0</v>
          </cell>
          <cell r="D97">
            <v>2554.9060109892471</v>
          </cell>
          <cell r="E97">
            <v>1713.471794915471</v>
          </cell>
          <cell r="F97">
            <v>2850.8660536303187</v>
          </cell>
          <cell r="G97">
            <v>-372.02126534717172</v>
          </cell>
          <cell r="H97">
            <v>992.46430063474554</v>
          </cell>
          <cell r="I97">
            <v>187.0707935905512</v>
          </cell>
          <cell r="J97">
            <v>-102.09417185592619</v>
          </cell>
          <cell r="K97">
            <v>-1018.0994515599016</v>
          </cell>
        </row>
        <row r="98">
          <cell r="A98">
            <v>40574</v>
          </cell>
          <cell r="B98">
            <v>4462.3461748387099</v>
          </cell>
          <cell r="C98">
            <v>0</v>
          </cell>
          <cell r="D98">
            <v>11509.712428161291</v>
          </cell>
          <cell r="E98">
            <v>-5483.1833670077331</v>
          </cell>
          <cell r="F98">
            <v>-3819.4918464064585</v>
          </cell>
          <cell r="G98">
            <v>-53.981108371332994</v>
          </cell>
          <cell r="H98">
            <v>1143.3374177107225</v>
          </cell>
          <cell r="I98">
            <v>181.79602854218786</v>
          </cell>
          <cell r="J98">
            <v>4191.4559644639794</v>
          </cell>
          <cell r="K98">
            <v>-397.41535319459319</v>
          </cell>
        </row>
        <row r="99">
          <cell r="A99">
            <v>40602</v>
          </cell>
          <cell r="B99">
            <v>3282.6130274423958</v>
          </cell>
          <cell r="C99">
            <v>-175</v>
          </cell>
          <cell r="D99">
            <v>209.04377880184325</v>
          </cell>
          <cell r="E99">
            <v>-1029.4995991795058</v>
          </cell>
          <cell r="F99">
            <v>-2224.533018903157</v>
          </cell>
          <cell r="G99">
            <v>-316.29400010754853</v>
          </cell>
          <cell r="H99">
            <v>831.88640552995378</v>
          </cell>
          <cell r="I99">
            <v>-60.049224656722146</v>
          </cell>
          <cell r="J99">
            <v>2536.2031884586449</v>
          </cell>
          <cell r="K99">
            <v>-283.39145161290338</v>
          </cell>
        </row>
        <row r="100">
          <cell r="A100">
            <v>40633</v>
          </cell>
          <cell r="B100">
            <v>4944.087808686636</v>
          </cell>
          <cell r="C100">
            <v>-233.06451612903226</v>
          </cell>
          <cell r="D100">
            <v>-584.85023041474653</v>
          </cell>
          <cell r="E100">
            <v>2774.962531086911</v>
          </cell>
          <cell r="F100">
            <v>-4685.432273849101</v>
          </cell>
          <cell r="G100">
            <v>-236.41396265088497</v>
          </cell>
          <cell r="H100">
            <v>1226.1887557603688</v>
          </cell>
          <cell r="I100">
            <v>-116.88734644027873</v>
          </cell>
          <cell r="J100">
            <v>163.39593674766607</v>
          </cell>
          <cell r="K100">
            <v>-948.05080645161286</v>
          </cell>
        </row>
        <row r="101">
          <cell r="A101">
            <v>40663</v>
          </cell>
          <cell r="B101">
            <v>5292.8292130752689</v>
          </cell>
          <cell r="C101">
            <v>-391.93548387096774</v>
          </cell>
          <cell r="D101">
            <v>1536.3978494623655</v>
          </cell>
          <cell r="E101">
            <v>230.64015385984902</v>
          </cell>
          <cell r="F101">
            <v>-3157.4982961822825</v>
          </cell>
          <cell r="G101">
            <v>-115.84645756169175</v>
          </cell>
          <cell r="H101">
            <v>1307.2062537634411</v>
          </cell>
          <cell r="I101">
            <v>55.825790111096182</v>
          </cell>
          <cell r="J101">
            <v>-150.52796904337302</v>
          </cell>
          <cell r="K101">
            <v>-446.14752688172041</v>
          </cell>
        </row>
        <row r="102">
          <cell r="A102">
            <v>40694</v>
          </cell>
          <cell r="B102">
            <v>2770.4392817634412</v>
          </cell>
          <cell r="C102">
            <v>0</v>
          </cell>
          <cell r="D102">
            <v>1449.0860215053763</v>
          </cell>
          <cell r="E102">
            <v>-534.41139436855838</v>
          </cell>
          <cell r="F102">
            <v>-110.45498882868915</v>
          </cell>
          <cell r="G102">
            <v>71.173502076513159</v>
          </cell>
          <cell r="H102">
            <v>680.24309042381196</v>
          </cell>
          <cell r="I102">
            <v>16.914895789983309</v>
          </cell>
          <cell r="J102">
            <v>-437.42865989616564</v>
          </cell>
          <cell r="K102">
            <v>168.81526881720424</v>
          </cell>
        </row>
        <row r="103">
          <cell r="A103">
            <v>40724</v>
          </cell>
          <cell r="B103">
            <v>3811.3562602365591</v>
          </cell>
          <cell r="C103">
            <v>0</v>
          </cell>
          <cell r="D103">
            <v>44.247311827956992</v>
          </cell>
          <cell r="E103">
            <v>-481.59167332944025</v>
          </cell>
          <cell r="F103">
            <v>2098.6370004367623</v>
          </cell>
          <cell r="G103">
            <v>-27.054468253561936</v>
          </cell>
          <cell r="H103">
            <v>932.44331445017019</v>
          </cell>
          <cell r="I103">
            <v>89.852985445735641</v>
          </cell>
          <cell r="J103">
            <v>-3.8095848373814931</v>
          </cell>
          <cell r="K103">
            <v>-873.09526881720444</v>
          </cell>
        </row>
        <row r="104">
          <cell r="A104">
            <v>40755</v>
          </cell>
          <cell r="B104">
            <v>789.3385604086011</v>
          </cell>
          <cell r="C104">
            <v>0</v>
          </cell>
          <cell r="D104">
            <v>1173.4946236559142</v>
          </cell>
          <cell r="E104">
            <v>1800.4807425210547</v>
          </cell>
          <cell r="F104">
            <v>5373.5531940460796</v>
          </cell>
          <cell r="G104">
            <v>-42.639192589213053</v>
          </cell>
          <cell r="H104">
            <v>193.15290215053753</v>
          </cell>
          <cell r="I104">
            <v>176.39580064471539</v>
          </cell>
          <cell r="J104">
            <v>-157.59409078996697</v>
          </cell>
          <cell r="K104">
            <v>-511.27569892473105</v>
          </cell>
        </row>
        <row r="105">
          <cell r="A105">
            <v>40786</v>
          </cell>
          <cell r="B105">
            <v>-2558.8724183870977</v>
          </cell>
          <cell r="C105">
            <v>0</v>
          </cell>
          <cell r="D105">
            <v>1717.741935483871</v>
          </cell>
          <cell r="E105">
            <v>3028.9460483706453</v>
          </cell>
          <cell r="F105">
            <v>776.09655133129309</v>
          </cell>
          <cell r="G105">
            <v>-15.27548589295975</v>
          </cell>
          <cell r="H105">
            <v>-614.95051612903239</v>
          </cell>
          <cell r="I105">
            <v>39.096887281516786</v>
          </cell>
          <cell r="J105">
            <v>-1359.8963589892508</v>
          </cell>
          <cell r="K105">
            <v>160.93436997677429</v>
          </cell>
        </row>
        <row r="106">
          <cell r="A106">
            <v>40816</v>
          </cell>
          <cell r="B106">
            <v>-5887.8561593548384</v>
          </cell>
          <cell r="C106">
            <v>0</v>
          </cell>
          <cell r="D106">
            <v>2853.8144639188813</v>
          </cell>
          <cell r="E106">
            <v>107.68776402096955</v>
          </cell>
          <cell r="F106">
            <v>4506.1953749128943</v>
          </cell>
          <cell r="G106">
            <v>17.107531218530767</v>
          </cell>
          <cell r="H106">
            <v>-1401.5494193548386</v>
          </cell>
          <cell r="I106">
            <v>-18.988773731278933</v>
          </cell>
          <cell r="J106">
            <v>1195.3284971968114</v>
          </cell>
          <cell r="K106">
            <v>-895.24916783204253</v>
          </cell>
        </row>
        <row r="107">
          <cell r="A107">
            <v>40847</v>
          </cell>
          <cell r="B107">
            <v>-6809.8178977419338</v>
          </cell>
          <cell r="C107">
            <v>0</v>
          </cell>
          <cell r="D107">
            <v>5162.7915883514415</v>
          </cell>
          <cell r="E107">
            <v>-1266.487180861292</v>
          </cell>
          <cell r="F107">
            <v>4254.4426453054939</v>
          </cell>
          <cell r="G107">
            <v>-14.059505092057861</v>
          </cell>
          <cell r="H107">
            <v>-1616.0096129032258</v>
          </cell>
          <cell r="I107">
            <v>17.946620458743411</v>
          </cell>
          <cell r="J107">
            <v>736.75999569550891</v>
          </cell>
          <cell r="K107">
            <v>-453.12602150537623</v>
          </cell>
        </row>
        <row r="108">
          <cell r="A108">
            <v>40877</v>
          </cell>
          <cell r="B108">
            <v>-5742.9250155913996</v>
          </cell>
          <cell r="C108">
            <v>0</v>
          </cell>
          <cell r="D108">
            <v>1711.4516129032259</v>
          </cell>
          <cell r="E108">
            <v>889.16520271862282</v>
          </cell>
          <cell r="F108">
            <v>6970.8971431858336</v>
          </cell>
          <cell r="G108">
            <v>329.61484145974237</v>
          </cell>
          <cell r="H108">
            <v>-1356.2199888373343</v>
          </cell>
          <cell r="I108">
            <v>46.085259097549368</v>
          </cell>
          <cell r="J108">
            <v>1157.7449850557664</v>
          </cell>
          <cell r="K108">
            <v>-1715.5273118279572</v>
          </cell>
        </row>
        <row r="109">
          <cell r="A109">
            <v>40908</v>
          </cell>
          <cell r="B109">
            <v>5280.9338578494617</v>
          </cell>
          <cell r="C109">
            <v>-742.81548387096768</v>
          </cell>
          <cell r="D109">
            <v>6945.322580645161</v>
          </cell>
          <cell r="E109">
            <v>-1651.0490892921691</v>
          </cell>
          <cell r="F109">
            <v>4103.9848818570608</v>
          </cell>
          <cell r="G109">
            <v>108.16826406833388</v>
          </cell>
          <cell r="H109">
            <v>1233.599271533569</v>
          </cell>
          <cell r="I109">
            <v>108.65985861131979</v>
          </cell>
          <cell r="J109">
            <v>-1141.3648506715981</v>
          </cell>
          <cell r="K109">
            <v>-507.62107526881692</v>
          </cell>
        </row>
        <row r="110">
          <cell r="A110">
            <v>40939</v>
          </cell>
          <cell r="B110">
            <v>9456.2389238709675</v>
          </cell>
          <cell r="C110">
            <v>-2203.1445161290321</v>
          </cell>
          <cell r="D110">
            <v>7812.9032258064517</v>
          </cell>
          <cell r="E110">
            <v>2222.9173823045167</v>
          </cell>
          <cell r="F110">
            <v>-6669.9331988393496</v>
          </cell>
          <cell r="G110">
            <v>-89.237534046756991</v>
          </cell>
          <cell r="H110">
            <v>2200.1312903225808</v>
          </cell>
          <cell r="I110">
            <v>193.71534004624544</v>
          </cell>
          <cell r="J110">
            <v>-1555.8139866712638</v>
          </cell>
          <cell r="K110">
            <v>459.91935483870969</v>
          </cell>
        </row>
        <row r="111">
          <cell r="A111">
            <v>40968</v>
          </cell>
          <cell r="B111">
            <v>4084.9959795439408</v>
          </cell>
          <cell r="C111">
            <v>-674.13793103448279</v>
          </cell>
          <cell r="D111">
            <v>50.222469410456057</v>
          </cell>
          <cell r="E111">
            <v>-361.0222702338142</v>
          </cell>
          <cell r="F111">
            <v>-15927.184638494222</v>
          </cell>
          <cell r="G111">
            <v>42.690587670522291</v>
          </cell>
          <cell r="H111">
            <v>943.05187764182438</v>
          </cell>
          <cell r="I111">
            <v>-49.059389693678</v>
          </cell>
          <cell r="J111">
            <v>-269.93329444229465</v>
          </cell>
          <cell r="K111">
            <v>-85.851612903226069</v>
          </cell>
        </row>
        <row r="112">
          <cell r="A112">
            <v>40999</v>
          </cell>
          <cell r="B112">
            <v>4585.9260520689659</v>
          </cell>
          <cell r="C112">
            <v>-2724.2491657397109</v>
          </cell>
          <cell r="D112">
            <v>1367.5194660734151</v>
          </cell>
          <cell r="E112">
            <v>-164.71494484941149</v>
          </cell>
          <cell r="F112">
            <v>5655.3083041077807</v>
          </cell>
          <cell r="G112">
            <v>-221.64609718059364</v>
          </cell>
          <cell r="H112">
            <v>1054.1892836484981</v>
          </cell>
          <cell r="I112">
            <v>-56.610298850745636</v>
          </cell>
          <cell r="J112">
            <v>-373.26927313279907</v>
          </cell>
          <cell r="K112">
            <v>402.10967741935491</v>
          </cell>
        </row>
        <row r="113">
          <cell r="A113">
            <v>41029</v>
          </cell>
          <cell r="B113">
            <v>7454.5600167666653</v>
          </cell>
          <cell r="C113">
            <v>-4064.9462365591398</v>
          </cell>
          <cell r="D113">
            <v>4300.6989247311831</v>
          </cell>
          <cell r="E113">
            <v>72.661603303215088</v>
          </cell>
          <cell r="F113">
            <v>-3565.8276983019341</v>
          </cell>
          <cell r="G113">
            <v>63.652467971142869</v>
          </cell>
          <cell r="H113">
            <v>1702.6282795698926</v>
          </cell>
          <cell r="I113">
            <v>-41.543399146682845</v>
          </cell>
          <cell r="J113">
            <v>-297.34398084441659</v>
          </cell>
          <cell r="K113">
            <v>-361.40634408602148</v>
          </cell>
        </row>
        <row r="114">
          <cell r="A114">
            <v>41060</v>
          </cell>
          <cell r="B114">
            <v>6806.2231742978502</v>
          </cell>
          <cell r="C114">
            <v>-386.66666666666674</v>
          </cell>
          <cell r="D114">
            <v>1668.6559139784947</v>
          </cell>
          <cell r="E114">
            <v>134.38883182775203</v>
          </cell>
          <cell r="F114">
            <v>-5519.3608152635643</v>
          </cell>
          <cell r="G114">
            <v>471.65863757633451</v>
          </cell>
          <cell r="H114">
            <v>1539.3336559139784</v>
          </cell>
          <cell r="I114">
            <v>-81.896933922555064</v>
          </cell>
          <cell r="J114">
            <v>934.54219051867062</v>
          </cell>
          <cell r="K114">
            <v>-366.59623655913975</v>
          </cell>
        </row>
        <row r="115">
          <cell r="A115">
            <v>41090</v>
          </cell>
          <cell r="B115">
            <v>4085.6063086021504</v>
          </cell>
          <cell r="C115">
            <v>0</v>
          </cell>
          <cell r="D115">
            <v>1634.6774193548388</v>
          </cell>
          <cell r="E115">
            <v>-88.026210556751721</v>
          </cell>
          <cell r="F115">
            <v>7255.9304910438877</v>
          </cell>
          <cell r="G115">
            <v>216.31103946911026</v>
          </cell>
          <cell r="H115">
            <v>915.17201075268838</v>
          </cell>
          <cell r="I115">
            <v>-11.077035253401705</v>
          </cell>
          <cell r="J115">
            <v>-364.31571056477253</v>
          </cell>
          <cell r="K115">
            <v>-1328.4770967741936</v>
          </cell>
        </row>
        <row r="116">
          <cell r="A116">
            <v>41121</v>
          </cell>
          <cell r="B116">
            <v>3676.6920607526881</v>
          </cell>
          <cell r="C116">
            <v>0</v>
          </cell>
          <cell r="D116">
            <v>9247.5806451612916</v>
          </cell>
          <cell r="E116">
            <v>-385.48467416970374</v>
          </cell>
          <cell r="F116">
            <v>2660.1925083780543</v>
          </cell>
          <cell r="G116">
            <v>20.799544869838428</v>
          </cell>
          <cell r="H116">
            <v>812.67486607502406</v>
          </cell>
          <cell r="I116">
            <v>79.025820042039001</v>
          </cell>
          <cell r="J116">
            <v>1587.1648754706523</v>
          </cell>
          <cell r="K116">
            <v>-14.410000000000025</v>
          </cell>
        </row>
        <row r="117">
          <cell r="A117">
            <v>41152</v>
          </cell>
          <cell r="B117">
            <v>579.45177483870953</v>
          </cell>
          <cell r="C117">
            <v>0</v>
          </cell>
          <cell r="D117">
            <v>5082.2580645161288</v>
          </cell>
          <cell r="E117">
            <v>-169.72403091612802</v>
          </cell>
          <cell r="F117">
            <v>463.44251746451391</v>
          </cell>
          <cell r="G117">
            <v>-272.08596977828893</v>
          </cell>
          <cell r="H117">
            <v>126.98149850573712</v>
          </cell>
          <cell r="I117">
            <v>57.541283898040405</v>
          </cell>
          <cell r="J117">
            <v>-22.769826204683341</v>
          </cell>
          <cell r="K117">
            <v>384.94774193548398</v>
          </cell>
        </row>
        <row r="118">
          <cell r="A118">
            <v>41182</v>
          </cell>
          <cell r="B118">
            <v>338.08178674193556</v>
          </cell>
          <cell r="C118">
            <v>0</v>
          </cell>
          <cell r="D118">
            <v>3488.494623655914</v>
          </cell>
          <cell r="E118">
            <v>80.150770672833005</v>
          </cell>
          <cell r="F118">
            <v>40.407888855105739</v>
          </cell>
          <cell r="G118">
            <v>-109.8449246389323</v>
          </cell>
          <cell r="H118">
            <v>72.806719167344411</v>
          </cell>
          <cell r="I118">
            <v>-4.0569483186219415</v>
          </cell>
          <cell r="J118">
            <v>-304.48157215369304</v>
          </cell>
          <cell r="K118">
            <v>103.14138657984955</v>
          </cell>
        </row>
        <row r="119">
          <cell r="A119">
            <v>41213</v>
          </cell>
          <cell r="B119">
            <v>494.12866551612905</v>
          </cell>
          <cell r="C119">
            <v>0</v>
          </cell>
          <cell r="D119">
            <v>2177.1505376344085</v>
          </cell>
          <cell r="E119">
            <v>12.931567930397705</v>
          </cell>
          <cell r="F119">
            <v>917.22255137876789</v>
          </cell>
          <cell r="G119">
            <v>-11.478364178530683</v>
          </cell>
          <cell r="H119">
            <v>105.22988109648365</v>
          </cell>
          <cell r="I119">
            <v>-89.621391238388981</v>
          </cell>
          <cell r="J119">
            <v>-504.70089440527636</v>
          </cell>
          <cell r="K119">
            <v>527.1235662295054</v>
          </cell>
        </row>
        <row r="120">
          <cell r="A120">
            <v>41243</v>
          </cell>
          <cell r="B120">
            <v>614.35428881720463</v>
          </cell>
          <cell r="C120">
            <v>0</v>
          </cell>
          <cell r="D120">
            <v>4892.8494623655915</v>
          </cell>
          <cell r="E120">
            <v>-237.48062494273108</v>
          </cell>
          <cell r="F120">
            <v>1516.6468922115719</v>
          </cell>
          <cell r="G120">
            <v>-39.065024302468373</v>
          </cell>
          <cell r="H120">
            <v>129.07474997626289</v>
          </cell>
          <cell r="I120">
            <v>-27.614534653592003</v>
          </cell>
          <cell r="J120">
            <v>1120.0040213583879</v>
          </cell>
          <cell r="K120">
            <v>553.47258064516097</v>
          </cell>
        </row>
        <row r="121">
          <cell r="A121">
            <v>41274</v>
          </cell>
          <cell r="B121">
            <v>2997.2943334408583</v>
          </cell>
          <cell r="C121">
            <v>-3000.0422387096773</v>
          </cell>
          <cell r="D121">
            <v>19349.83440860215</v>
          </cell>
          <cell r="E121">
            <v>-2638.2399450511389</v>
          </cell>
          <cell r="F121">
            <v>3698.1291058623074</v>
          </cell>
          <cell r="G121">
            <v>-230.61559721529557</v>
          </cell>
          <cell r="H121">
            <v>615.85024859984787</v>
          </cell>
          <cell r="I121">
            <v>77.618544748617026</v>
          </cell>
          <cell r="J121">
            <v>-1872.572168532241</v>
          </cell>
          <cell r="K121">
            <v>107.09193548387091</v>
          </cell>
        </row>
        <row r="122">
          <cell r="A122">
            <v>41305</v>
          </cell>
          <cell r="B122">
            <v>2443.3617412903245</v>
          </cell>
          <cell r="C122">
            <v>-3000.035121290322</v>
          </cell>
          <cell r="D122">
            <v>15021.935483870968</v>
          </cell>
          <cell r="E122">
            <v>-2705.8113169438734</v>
          </cell>
          <cell r="F122">
            <v>-5466.4333840716008</v>
          </cell>
          <cell r="G122">
            <v>-149.15720810124731</v>
          </cell>
          <cell r="H122">
            <v>499.22232985316248</v>
          </cell>
          <cell r="I122">
            <v>165.04140197360775</v>
          </cell>
          <cell r="J122">
            <v>-1680.4814944686473</v>
          </cell>
          <cell r="K122">
            <v>-85.061290322580646</v>
          </cell>
        </row>
        <row r="123">
          <cell r="A123">
            <v>41333</v>
          </cell>
          <cell r="B123">
            <v>4.7151776497696574</v>
          </cell>
          <cell r="C123">
            <v>-87.803030357142845</v>
          </cell>
          <cell r="D123">
            <v>-695.0460829493087</v>
          </cell>
          <cell r="E123">
            <v>1257.3727266243197</v>
          </cell>
          <cell r="F123">
            <v>-6223.1998388404163</v>
          </cell>
          <cell r="G123">
            <v>-147.23080718526944</v>
          </cell>
          <cell r="H123">
            <v>1.7288340269370579</v>
          </cell>
          <cell r="I123">
            <v>-110.24929971717526</v>
          </cell>
          <cell r="J123">
            <v>-16.071230831119308</v>
          </cell>
          <cell r="K123">
            <v>-564.41278801843328</v>
          </cell>
        </row>
        <row r="124">
          <cell r="A124">
            <v>41364</v>
          </cell>
          <cell r="B124">
            <v>-945.93308229493095</v>
          </cell>
          <cell r="C124">
            <v>-1830.0450357718894</v>
          </cell>
          <cell r="D124">
            <v>3485.3686635944696</v>
          </cell>
          <cell r="E124">
            <v>762.49852374503371</v>
          </cell>
          <cell r="F124">
            <v>3414.4315503546168</v>
          </cell>
          <cell r="G124">
            <v>-114.07658526888827</v>
          </cell>
          <cell r="H124">
            <v>-186.88647710657767</v>
          </cell>
          <cell r="I124">
            <v>-53.496057623060508</v>
          </cell>
          <cell r="J124">
            <v>-226.74717550933917</v>
          </cell>
          <cell r="K124">
            <v>-367.33882488479247</v>
          </cell>
        </row>
        <row r="125">
          <cell r="A125">
            <v>41394</v>
          </cell>
          <cell r="B125">
            <v>1062.6318265806453</v>
          </cell>
          <cell r="C125">
            <v>-4411.9354838709678</v>
          </cell>
          <cell r="D125">
            <v>2401.7741935483873</v>
          </cell>
          <cell r="E125">
            <v>373.18488181599196</v>
          </cell>
          <cell r="F125">
            <v>1381.8261582711139</v>
          </cell>
          <cell r="G125">
            <v>-312.4668048573576</v>
          </cell>
          <cell r="H125">
            <v>205.48934941469767</v>
          </cell>
          <cell r="I125">
            <v>-79.775852609090251</v>
          </cell>
          <cell r="J125">
            <v>-954.03102700432487</v>
          </cell>
          <cell r="K125">
            <v>-21.85718449939786</v>
          </cell>
        </row>
        <row r="126">
          <cell r="A126">
            <v>41425</v>
          </cell>
          <cell r="B126">
            <v>2319.6336812903223</v>
          </cell>
          <cell r="C126">
            <v>-2549.0322580645161</v>
          </cell>
          <cell r="D126">
            <v>3177.2580645161288</v>
          </cell>
          <cell r="E126">
            <v>1254.2982104759462</v>
          </cell>
          <cell r="F126">
            <v>-1118.196963274992</v>
          </cell>
          <cell r="G126">
            <v>-255.22158044106027</v>
          </cell>
          <cell r="H126">
            <v>446.99612296475243</v>
          </cell>
          <cell r="I126">
            <v>-54.915117644866321</v>
          </cell>
          <cell r="J126">
            <v>-1295.1720348572203</v>
          </cell>
          <cell r="K126">
            <v>97.137735669397827</v>
          </cell>
        </row>
        <row r="127">
          <cell r="A127">
            <v>41455</v>
          </cell>
          <cell r="B127">
            <v>2881.6984820430107</v>
          </cell>
          <cell r="C127">
            <v>-1320.9677419354839</v>
          </cell>
          <cell r="D127">
            <v>6746.0752688172042</v>
          </cell>
          <cell r="E127">
            <v>-2451.1857946452801</v>
          </cell>
          <cell r="F127">
            <v>4643.7814257653263</v>
          </cell>
          <cell r="G127">
            <v>17.332658305051154</v>
          </cell>
          <cell r="H127">
            <v>545.31926324823291</v>
          </cell>
          <cell r="I127">
            <v>299.94333033396094</v>
          </cell>
          <cell r="J127">
            <v>-1346.9522730472743</v>
          </cell>
          <cell r="K127">
            <v>-136.84903225806451</v>
          </cell>
        </row>
        <row r="128">
          <cell r="A128">
            <v>41486</v>
          </cell>
          <cell r="B128">
            <v>1681.5881066666664</v>
          </cell>
          <cell r="C128">
            <v>-3215.1612903225805</v>
          </cell>
          <cell r="D128">
            <v>12858.763440860217</v>
          </cell>
          <cell r="E128">
            <v>-3241.5767849547183</v>
          </cell>
          <cell r="F128">
            <v>4450.4409787695004</v>
          </cell>
          <cell r="G128">
            <v>60.092232776554738</v>
          </cell>
          <cell r="H128">
            <v>314.8775811617403</v>
          </cell>
          <cell r="I128">
            <v>24.355941671630788</v>
          </cell>
          <cell r="J128">
            <v>-1166.9735267537383</v>
          </cell>
          <cell r="K128">
            <v>106.82967741935487</v>
          </cell>
        </row>
        <row r="129">
          <cell r="A129">
            <v>41517</v>
          </cell>
          <cell r="B129">
            <v>-1735.0613206451608</v>
          </cell>
          <cell r="C129">
            <v>-1140.6451612903227</v>
          </cell>
          <cell r="D129">
            <v>10024.193548387097</v>
          </cell>
          <cell r="E129">
            <v>1568.7206604990331</v>
          </cell>
          <cell r="F129">
            <v>-6085.9635389116211</v>
          </cell>
          <cell r="G129">
            <v>200.32709086159593</v>
          </cell>
          <cell r="H129">
            <v>-314.48475111081444</v>
          </cell>
          <cell r="I129">
            <v>-33.485780918354138</v>
          </cell>
          <cell r="J129">
            <v>1048.1080221738723</v>
          </cell>
          <cell r="K129">
            <v>-117.82580645161291</v>
          </cell>
        </row>
        <row r="130">
          <cell r="A130">
            <v>41547</v>
          </cell>
          <cell r="B130">
            <v>-4186.5646576881718</v>
          </cell>
          <cell r="C130">
            <v>6482.4731182613705</v>
          </cell>
          <cell r="D130">
            <v>2103.7096774193551</v>
          </cell>
          <cell r="E130">
            <v>2561.1841781716885</v>
          </cell>
          <cell r="F130">
            <v>-3352.4652803422214</v>
          </cell>
          <cell r="G130">
            <v>-268.5660922336474</v>
          </cell>
          <cell r="H130">
            <v>-735.31990322580646</v>
          </cell>
          <cell r="I130">
            <v>91.662430724979089</v>
          </cell>
          <cell r="J130">
            <v>7004.4770863548547</v>
          </cell>
          <cell r="K130">
            <v>216.06612903225806</v>
          </cell>
        </row>
        <row r="131">
          <cell r="A131">
            <v>41578</v>
          </cell>
          <cell r="B131">
            <v>-9497.6937879569887</v>
          </cell>
          <cell r="C131">
            <v>10486.984946233759</v>
          </cell>
          <cell r="D131">
            <v>6751.7741935483873</v>
          </cell>
          <cell r="E131">
            <v>-2640.0499220629808</v>
          </cell>
          <cell r="F131">
            <v>704.11311753931432</v>
          </cell>
          <cell r="G131">
            <v>-495.62850425823126</v>
          </cell>
          <cell r="H131">
            <v>-1637.517704135578</v>
          </cell>
          <cell r="I131">
            <v>129.01078018423564</v>
          </cell>
          <cell r="J131">
            <v>-1235.8384817514161</v>
          </cell>
          <cell r="K131">
            <v>71.856451612903328</v>
          </cell>
        </row>
        <row r="132">
          <cell r="A132">
            <v>41608</v>
          </cell>
          <cell r="B132">
            <v>-11920.290580743011</v>
          </cell>
          <cell r="C132">
            <v>8311.8483870967739</v>
          </cell>
          <cell r="D132">
            <v>5791.5591397849457</v>
          </cell>
          <cell r="E132">
            <v>181.6908321256451</v>
          </cell>
          <cell r="F132">
            <v>720.67591981932947</v>
          </cell>
          <cell r="G132">
            <v>179.75169573236872</v>
          </cell>
          <cell r="H132">
            <v>-2011.5718026382085</v>
          </cell>
          <cell r="I132">
            <v>48.879889034948818</v>
          </cell>
          <cell r="J132">
            <v>-108.86119419666566</v>
          </cell>
          <cell r="K132">
            <v>77.090215053763472</v>
          </cell>
        </row>
        <row r="133">
          <cell r="A133">
            <v>41639</v>
          </cell>
          <cell r="B133">
            <v>-10322.615805805375</v>
          </cell>
          <cell r="C133">
            <v>5138.3032258064513</v>
          </cell>
          <cell r="D133">
            <v>16650.831707079571</v>
          </cell>
          <cell r="E133">
            <v>-4123.6854354459674</v>
          </cell>
          <cell r="F133">
            <v>13519.574523299048</v>
          </cell>
          <cell r="G133">
            <v>2374.0675674870035</v>
          </cell>
          <cell r="H133">
            <v>-1691.1312523440861</v>
          </cell>
          <cell r="I133">
            <v>285.69428353534653</v>
          </cell>
          <cell r="J133">
            <v>-217.99628615606187</v>
          </cell>
          <cell r="K133">
            <v>403.29688172043006</v>
          </cell>
        </row>
        <row r="134">
          <cell r="A134">
            <v>41670</v>
          </cell>
          <cell r="B134">
            <v>-7676.358022903225</v>
          </cell>
          <cell r="C134">
            <v>387.0967741935483</v>
          </cell>
          <cell r="D134">
            <v>15110.895610936775</v>
          </cell>
          <cell r="E134">
            <v>-1026.7932156316133</v>
          </cell>
          <cell r="F134">
            <v>-4404.3233720358076</v>
          </cell>
          <cell r="G134">
            <v>4265.315909138706</v>
          </cell>
          <cell r="H134">
            <v>-1136.6582090645161</v>
          </cell>
          <cell r="I134">
            <v>139.25062527257268</v>
          </cell>
          <cell r="J134">
            <v>-506.17253174404607</v>
          </cell>
          <cell r="K134">
            <v>857.99032258064506</v>
          </cell>
        </row>
        <row r="135">
          <cell r="A135">
            <v>41698</v>
          </cell>
          <cell r="B135">
            <v>1700.0186298847948</v>
          </cell>
          <cell r="C135">
            <v>-957.14285714285711</v>
          </cell>
          <cell r="D135">
            <v>1759.2165898617511</v>
          </cell>
          <cell r="E135">
            <v>3603.2406794768658</v>
          </cell>
          <cell r="F135">
            <v>-29143.283706481503</v>
          </cell>
          <cell r="G135">
            <v>2509.1600970086183</v>
          </cell>
          <cell r="H135">
            <v>183.29311059907855</v>
          </cell>
          <cell r="I135">
            <v>-104.27622182145608</v>
          </cell>
          <cell r="J135">
            <v>-145.98811934288813</v>
          </cell>
          <cell r="K135">
            <v>-1614.5374423963133</v>
          </cell>
        </row>
        <row r="136">
          <cell r="A136">
            <v>41729</v>
          </cell>
          <cell r="B136">
            <v>5636.2426749539172</v>
          </cell>
          <cell r="C136">
            <v>-2755.7831654377878</v>
          </cell>
          <cell r="D136">
            <v>4798.8479262672809</v>
          </cell>
          <cell r="E136">
            <v>-2064.2224445049314</v>
          </cell>
          <cell r="F136">
            <v>-1539.3204029814042</v>
          </cell>
          <cell r="G136">
            <v>-433.17506219146253</v>
          </cell>
          <cell r="H136">
            <v>720.18558698156687</v>
          </cell>
          <cell r="I136">
            <v>-132.954882088039</v>
          </cell>
          <cell r="J136">
            <v>-176.26381039146185</v>
          </cell>
          <cell r="K136">
            <v>-1311.2528801843314</v>
          </cell>
        </row>
        <row r="137">
          <cell r="A137">
            <v>41759</v>
          </cell>
          <cell r="B137">
            <v>12427.885891569889</v>
          </cell>
          <cell r="C137">
            <v>-8164.447344086022</v>
          </cell>
          <cell r="D137">
            <v>12795.913978494624</v>
          </cell>
          <cell r="E137">
            <v>1058.4777158663101</v>
          </cell>
          <cell r="F137">
            <v>-14327.097822812339</v>
          </cell>
          <cell r="G137">
            <v>-970.15553304557761</v>
          </cell>
          <cell r="H137">
            <v>1553.4960292851001</v>
          </cell>
          <cell r="I137">
            <v>-194.78869108288529</v>
          </cell>
          <cell r="J137">
            <v>-670.70776427856197</v>
          </cell>
          <cell r="K137">
            <v>-61.980215053763551</v>
          </cell>
        </row>
        <row r="138">
          <cell r="A138">
            <v>41790</v>
          </cell>
          <cell r="B138">
            <v>13180.926248172043</v>
          </cell>
          <cell r="C138">
            <v>-4223.3333333333339</v>
          </cell>
          <cell r="D138">
            <v>2097.6344086021504</v>
          </cell>
          <cell r="E138">
            <v>-1863.3788530879247</v>
          </cell>
          <cell r="F138">
            <v>-9227.1137899789537</v>
          </cell>
          <cell r="G138">
            <v>-824.05111392182584</v>
          </cell>
          <cell r="H138">
            <v>1646.9242773082199</v>
          </cell>
          <cell r="I138">
            <v>-87.53279637218894</v>
          </cell>
          <cell r="J138">
            <v>155.50453531275292</v>
          </cell>
          <cell r="K138">
            <v>-1108.0359139784946</v>
          </cell>
        </row>
        <row r="139">
          <cell r="A139">
            <v>41820</v>
          </cell>
          <cell r="B139">
            <v>5948.0225471612921</v>
          </cell>
          <cell r="C139">
            <v>-1033.3333333333333</v>
          </cell>
          <cell r="D139">
            <v>13050.698924731183</v>
          </cell>
          <cell r="E139">
            <v>-449.40454585040948</v>
          </cell>
          <cell r="F139">
            <v>-4435.205044567716</v>
          </cell>
          <cell r="G139">
            <v>-387.30371863206165</v>
          </cell>
          <cell r="H139">
            <v>736.0141290322581</v>
          </cell>
          <cell r="I139">
            <v>26.953648541665594</v>
          </cell>
          <cell r="J139">
            <v>-355.05811568224169</v>
          </cell>
          <cell r="K139">
            <v>39.609247311827872</v>
          </cell>
        </row>
        <row r="140">
          <cell r="A140">
            <v>41851</v>
          </cell>
          <cell r="B140">
            <v>7763.2494634838695</v>
          </cell>
          <cell r="C140">
            <v>-5713.5698924731187</v>
          </cell>
          <cell r="D140">
            <v>20754.139784946237</v>
          </cell>
          <cell r="E140">
            <v>-885.20086221313613</v>
          </cell>
          <cell r="F140">
            <v>-3020.4453344051817</v>
          </cell>
          <cell r="G140">
            <v>-958.03129114358308</v>
          </cell>
          <cell r="H140">
            <v>954.11780645161298</v>
          </cell>
          <cell r="I140">
            <v>75.284418737700861</v>
          </cell>
          <cell r="J140">
            <v>-208.92039923101808</v>
          </cell>
          <cell r="K140">
            <v>-138.43892473118279</v>
          </cell>
        </row>
        <row r="141">
          <cell r="A141">
            <v>41882</v>
          </cell>
          <cell r="B141">
            <v>2123.7051232258077</v>
          </cell>
          <cell r="C141">
            <v>-3646.9354838709678</v>
          </cell>
          <cell r="D141">
            <v>21075.806451612902</v>
          </cell>
          <cell r="E141">
            <v>290.22600552612766</v>
          </cell>
          <cell r="F141">
            <v>-12136.601729003558</v>
          </cell>
          <cell r="G141">
            <v>-653.3563161821512</v>
          </cell>
          <cell r="H141">
            <v>261.38935483870978</v>
          </cell>
          <cell r="I141">
            <v>-38.537463259422857</v>
          </cell>
          <cell r="J141">
            <v>-383.33118300945756</v>
          </cell>
          <cell r="K141">
            <v>-381.87419354838721</v>
          </cell>
        </row>
        <row r="142">
          <cell r="A142">
            <v>41912</v>
          </cell>
          <cell r="B142">
            <v>-533.20012370967731</v>
          </cell>
          <cell r="C142">
            <v>-2974.2112903225807</v>
          </cell>
          <cell r="D142">
            <v>25403.387096774193</v>
          </cell>
          <cell r="E142">
            <v>-117.69686594165432</v>
          </cell>
          <cell r="F142">
            <v>-15924.030258377603</v>
          </cell>
          <cell r="G142">
            <v>-1277.9360394389014</v>
          </cell>
          <cell r="H142">
            <v>-61.415161290322573</v>
          </cell>
          <cell r="I142">
            <v>-1.228963591823792</v>
          </cell>
          <cell r="J142">
            <v>-124.27564304543503</v>
          </cell>
          <cell r="K142">
            <v>-214.50788172043022</v>
          </cell>
        </row>
        <row r="143">
          <cell r="A143">
            <v>41943</v>
          </cell>
          <cell r="B143">
            <v>-4511.5773295161298</v>
          </cell>
          <cell r="C143">
            <v>20615.312825806453</v>
          </cell>
          <cell r="D143">
            <v>6320.8064516129034</v>
          </cell>
          <cell r="E143">
            <v>-10024.646973265124</v>
          </cell>
          <cell r="F143">
            <v>-5151.2069206078759</v>
          </cell>
          <cell r="G143">
            <v>-1691.1006281633436</v>
          </cell>
          <cell r="H143">
            <v>-531.23955412903229</v>
          </cell>
          <cell r="I143">
            <v>-34.478283324515296</v>
          </cell>
          <cell r="J143">
            <v>2920.5103366632338</v>
          </cell>
          <cell r="K143">
            <v>-21.165408602150478</v>
          </cell>
        </row>
        <row r="144">
          <cell r="A144">
            <v>41973</v>
          </cell>
          <cell r="B144">
            <v>211.49593759579579</v>
          </cell>
          <cell r="C144">
            <v>-68.313759139787862</v>
          </cell>
          <cell r="D144">
            <v>7557.7002150537628</v>
          </cell>
          <cell r="E144">
            <v>5639.7073799481204</v>
          </cell>
          <cell r="F144">
            <v>-4708.368460825779</v>
          </cell>
          <cell r="G144">
            <v>-1932.9417942080681</v>
          </cell>
          <cell r="H144">
            <v>29.39148951445577</v>
          </cell>
          <cell r="I144">
            <v>46.316500564207814</v>
          </cell>
          <cell r="J144">
            <v>79.344134531600503</v>
          </cell>
          <cell r="K144">
            <v>-23.665591397849504</v>
          </cell>
        </row>
        <row r="145">
          <cell r="A145">
            <v>42004</v>
          </cell>
          <cell r="B145">
            <v>3533.7456887442031</v>
          </cell>
          <cell r="C145">
            <v>26448.582411375264</v>
          </cell>
          <cell r="D145">
            <v>25681.66752688172</v>
          </cell>
          <cell r="E145">
            <v>-22530.922991821986</v>
          </cell>
          <cell r="F145">
            <v>1847.573712743535</v>
          </cell>
          <cell r="G145">
            <v>49.937686760327779</v>
          </cell>
          <cell r="H145">
            <v>418.20569514975648</v>
          </cell>
          <cell r="I145">
            <v>38.483963160939936</v>
          </cell>
          <cell r="J145">
            <v>3747.1892975410092</v>
          </cell>
          <cell r="K145">
            <v>280.33849462365595</v>
          </cell>
        </row>
        <row r="146">
          <cell r="A146">
            <v>42035</v>
          </cell>
          <cell r="B146">
            <v>3378.8286719064504</v>
          </cell>
          <cell r="C146">
            <v>17932.496843888068</v>
          </cell>
          <cell r="D146">
            <v>6258.0645161290331</v>
          </cell>
          <cell r="E146">
            <v>6478.7765514806415</v>
          </cell>
          <cell r="F146">
            <v>-22814.17514504127</v>
          </cell>
          <cell r="G146">
            <v>-118.82762866487974</v>
          </cell>
          <cell r="H146">
            <v>397.14426551612917</v>
          </cell>
          <cell r="I146">
            <v>-81.49201439621929</v>
          </cell>
          <cell r="J146">
            <v>2584.5178284926656</v>
          </cell>
          <cell r="K146">
            <v>369.71935483870959</v>
          </cell>
        </row>
        <row r="147">
          <cell r="A147">
            <v>42063</v>
          </cell>
          <cell r="B147">
            <v>-2188.525936791752</v>
          </cell>
          <cell r="C147">
            <v>-1535.7142857142858</v>
          </cell>
          <cell r="D147">
            <v>980.87557603686628</v>
          </cell>
          <cell r="E147">
            <v>15502.733219109325</v>
          </cell>
          <cell r="F147">
            <v>-15631.310130747182</v>
          </cell>
          <cell r="G147">
            <v>-434.41650062355575</v>
          </cell>
          <cell r="H147">
            <v>-245.9109823480415</v>
          </cell>
          <cell r="I147">
            <v>-154.35234292187891</v>
          </cell>
          <cell r="J147">
            <v>-80.592432651879506</v>
          </cell>
          <cell r="K147">
            <v>211.371198156682</v>
          </cell>
        </row>
        <row r="148">
          <cell r="A148">
            <v>42094</v>
          </cell>
          <cell r="B148">
            <v>-4696.8914505772809</v>
          </cell>
          <cell r="C148">
            <v>-3312.6728110599079</v>
          </cell>
          <cell r="D148">
            <v>6844.9308755760376</v>
          </cell>
          <cell r="E148">
            <v>2814.1444815674477</v>
          </cell>
          <cell r="F148">
            <v>1610.5255712281623</v>
          </cell>
          <cell r="G148">
            <v>-864.42802758812286</v>
          </cell>
          <cell r="H148">
            <v>-532.33219147260365</v>
          </cell>
          <cell r="I148">
            <v>-188.60166346986864</v>
          </cell>
          <cell r="J148">
            <v>-116.33294142124038</v>
          </cell>
          <cell r="K148">
            <v>88.599769585253568</v>
          </cell>
        </row>
        <row r="149">
          <cell r="A149">
            <v>42124</v>
          </cell>
          <cell r="B149">
            <v>2168.0501486490434</v>
          </cell>
          <cell r="C149">
            <v>-8074.9462365591389</v>
          </cell>
          <cell r="D149">
            <v>817.68817204301035</v>
          </cell>
          <cell r="E149">
            <v>59.714905618238845</v>
          </cell>
          <cell r="F149">
            <v>10398.865226385444</v>
          </cell>
          <cell r="G149">
            <v>-419.64637585477612</v>
          </cell>
          <cell r="H149">
            <v>247.89217413903219</v>
          </cell>
          <cell r="I149">
            <v>-273.53813292826777</v>
          </cell>
          <cell r="J149">
            <v>133.1433250428633</v>
          </cell>
          <cell r="K149">
            <v>-1146.5154838709675</v>
          </cell>
        </row>
        <row r="150">
          <cell r="A150">
            <v>42155</v>
          </cell>
          <cell r="B150">
            <v>12300.577492629021</v>
          </cell>
          <cell r="C150">
            <v>-1776.666666666667</v>
          </cell>
          <cell r="D150">
            <v>10872.634408602151</v>
          </cell>
          <cell r="E150">
            <v>-7293.4807443121072</v>
          </cell>
          <cell r="F150">
            <v>-2895.3868824867513</v>
          </cell>
          <cell r="G150">
            <v>-1106.8069158990529</v>
          </cell>
          <cell r="H150">
            <v>1381.6188775712903</v>
          </cell>
          <cell r="I150">
            <v>-207.09295064941321</v>
          </cell>
          <cell r="J150">
            <v>547.5146548632099</v>
          </cell>
          <cell r="K150">
            <v>-83.884516129032079</v>
          </cell>
        </row>
        <row r="151">
          <cell r="A151">
            <v>42185</v>
          </cell>
          <cell r="B151">
            <v>6066.3726171176459</v>
          </cell>
          <cell r="C151">
            <v>1190.1333333333334</v>
          </cell>
          <cell r="D151">
            <v>20929.032258064515</v>
          </cell>
          <cell r="E151">
            <v>-5959.7658440748892</v>
          </cell>
          <cell r="F151">
            <v>-2452.8113335555809</v>
          </cell>
          <cell r="G151">
            <v>160.2158051251572</v>
          </cell>
          <cell r="H151">
            <v>676.15315709370952</v>
          </cell>
          <cell r="I151">
            <v>-133.93787124149515</v>
          </cell>
          <cell r="J151">
            <v>-516.33020041613918</v>
          </cell>
          <cell r="K151">
            <v>-144.60881720430095</v>
          </cell>
        </row>
        <row r="152">
          <cell r="A152">
            <v>42216</v>
          </cell>
          <cell r="B152">
            <v>4684.449946180096</v>
          </cell>
          <cell r="C152">
            <v>5410.195698924731</v>
          </cell>
          <cell r="D152">
            <v>14370.967741935485</v>
          </cell>
          <cell r="E152">
            <v>3971.7357078736013</v>
          </cell>
          <cell r="F152">
            <v>-679.57223478537981</v>
          </cell>
          <cell r="G152">
            <v>1226.5056890664673</v>
          </cell>
          <cell r="H152">
            <v>522.54023882048398</v>
          </cell>
          <cell r="I152">
            <v>-70.043095829157721</v>
          </cell>
          <cell r="J152">
            <v>1029.73852445542</v>
          </cell>
          <cell r="K152">
            <v>147.80881720430096</v>
          </cell>
        </row>
        <row r="153">
          <cell r="A153">
            <v>42247</v>
          </cell>
          <cell r="B153">
            <v>-10592.912436290324</v>
          </cell>
          <cell r="C153">
            <v>-1794.6774193548385</v>
          </cell>
          <cell r="D153">
            <v>15532.258064516129</v>
          </cell>
          <cell r="E153">
            <v>2423.5068536383828</v>
          </cell>
          <cell r="F153">
            <v>4274.3009481951431</v>
          </cell>
          <cell r="G153">
            <v>114.34093161518649</v>
          </cell>
          <cell r="H153">
            <v>-1144.6183803896774</v>
          </cell>
          <cell r="I153">
            <v>-90.507970906053316</v>
          </cell>
          <cell r="J153">
            <v>-40.917718479715063</v>
          </cell>
          <cell r="K153">
            <v>216.17741935483872</v>
          </cell>
        </row>
        <row r="154">
          <cell r="A154">
            <v>42277</v>
          </cell>
          <cell r="B154">
            <v>-15213.564633296777</v>
          </cell>
          <cell r="C154">
            <v>-1826.4849462365592</v>
          </cell>
          <cell r="D154">
            <v>18986.774193548386</v>
          </cell>
          <cell r="E154">
            <v>-498.57633876465479</v>
          </cell>
          <cell r="F154">
            <v>5101.0848073642101</v>
          </cell>
          <cell r="G154">
            <v>-186.86710519233566</v>
          </cell>
          <cell r="H154">
            <v>-1629.4788120014734</v>
          </cell>
          <cell r="I154">
            <v>-172.28281128551885</v>
          </cell>
          <cell r="J154">
            <v>390.43144747173324</v>
          </cell>
          <cell r="K154">
            <v>-67.726236559139892</v>
          </cell>
        </row>
        <row r="155">
          <cell r="A155">
            <v>42308</v>
          </cell>
          <cell r="B155">
            <v>-24426.458385844511</v>
          </cell>
          <cell r="C155">
            <v>24569.033333333333</v>
          </cell>
          <cell r="D155">
            <v>7161.6129032258068</v>
          </cell>
          <cell r="E155">
            <v>-12159.148107716312</v>
          </cell>
          <cell r="F155">
            <v>13090.375469561268</v>
          </cell>
          <cell r="G155">
            <v>2999.5776613088365</v>
          </cell>
          <cell r="H155">
            <v>-2586.2675419825837</v>
          </cell>
          <cell r="I155">
            <v>-260.58652159266433</v>
          </cell>
          <cell r="J155">
            <v>3528.6672741308266</v>
          </cell>
          <cell r="K155">
            <v>916.31010752688155</v>
          </cell>
        </row>
        <row r="156">
          <cell r="A156">
            <v>42338</v>
          </cell>
          <cell r="B156">
            <v>-21751.805566335483</v>
          </cell>
          <cell r="C156">
            <v>-3347.6</v>
          </cell>
          <cell r="D156">
            <v>12211.480430107527</v>
          </cell>
          <cell r="E156">
            <v>5615.9579125449982</v>
          </cell>
          <cell r="F156">
            <v>2441.0736123414063</v>
          </cell>
          <cell r="G156">
            <v>19931.723878566772</v>
          </cell>
          <cell r="H156">
            <v>-2276.0031921283253</v>
          </cell>
          <cell r="I156">
            <v>-197.05508019285918</v>
          </cell>
          <cell r="J156">
            <v>-746.97030082507786</v>
          </cell>
          <cell r="K156">
            <v>536.98989247311852</v>
          </cell>
        </row>
        <row r="157">
          <cell r="A157">
            <v>42369</v>
          </cell>
          <cell r="B157">
            <v>-19957.155245161292</v>
          </cell>
          <cell r="C157">
            <v>-2020.4</v>
          </cell>
          <cell r="D157">
            <v>44893.26473118279</v>
          </cell>
          <cell r="E157">
            <v>8218.9733944759901</v>
          </cell>
          <cell r="F157">
            <v>18967.426679610831</v>
          </cell>
          <cell r="G157">
            <v>12472.059981865095</v>
          </cell>
          <cell r="H157">
            <v>-2107.7593322187208</v>
          </cell>
          <cell r="I157">
            <v>-113.16964035554182</v>
          </cell>
          <cell r="J157">
            <v>286.65455400817325</v>
          </cell>
          <cell r="K157">
            <v>660.77462365591396</v>
          </cell>
        </row>
        <row r="158">
          <cell r="A158">
            <v>42400</v>
          </cell>
          <cell r="B158">
            <v>-1156.1181063870927</v>
          </cell>
          <cell r="C158">
            <v>0</v>
          </cell>
          <cell r="D158">
            <v>7567.7419354838712</v>
          </cell>
          <cell r="E158">
            <v>2977.927523966775</v>
          </cell>
          <cell r="F158">
            <v>-57258.375238176763</v>
          </cell>
          <cell r="G158">
            <v>28532.293429005484</v>
          </cell>
          <cell r="H158">
            <v>-159.69538946188908</v>
          </cell>
          <cell r="I158">
            <v>-85.619364280686455</v>
          </cell>
          <cell r="J158">
            <v>-768.13199300089616</v>
          </cell>
          <cell r="K158">
            <v>176.86774193548388</v>
          </cell>
        </row>
        <row r="159">
          <cell r="A159">
            <v>42429</v>
          </cell>
          <cell r="B159">
            <v>864.81848099666263</v>
          </cell>
          <cell r="C159">
            <v>-2372.4137931034484</v>
          </cell>
          <cell r="D159">
            <v>-1703.4482758620691</v>
          </cell>
          <cell r="E159">
            <v>308.79443396738679</v>
          </cell>
          <cell r="F159">
            <v>-47545.547433636355</v>
          </cell>
          <cell r="G159">
            <v>10981.491555816399</v>
          </cell>
          <cell r="H159">
            <v>90.341776970876992</v>
          </cell>
          <cell r="I159">
            <v>-156.31662706324397</v>
          </cell>
          <cell r="J159">
            <v>-66.053836292960767</v>
          </cell>
          <cell r="K159">
            <v>-2047.339377085651</v>
          </cell>
        </row>
        <row r="160">
          <cell r="A160">
            <v>42460</v>
          </cell>
          <cell r="B160">
            <v>-5157.1541834350273</v>
          </cell>
          <cell r="C160">
            <v>-4608.2313681868745</v>
          </cell>
          <cell r="D160">
            <v>7055.0611790878756</v>
          </cell>
          <cell r="E160">
            <v>-766.92123570279546</v>
          </cell>
          <cell r="F160">
            <v>24449.065308177662</v>
          </cell>
          <cell r="G160">
            <v>2447.5059965619075</v>
          </cell>
          <cell r="H160">
            <v>-295.32558654624472</v>
          </cell>
          <cell r="I160">
            <v>-217.01778931548387</v>
          </cell>
          <cell r="J160">
            <v>-87.341512236373745</v>
          </cell>
          <cell r="K160">
            <v>-258.77997775305857</v>
          </cell>
        </row>
        <row r="161">
          <cell r="A161">
            <v>42490</v>
          </cell>
          <cell r="B161">
            <v>6008.9979003541966</v>
          </cell>
          <cell r="C161">
            <v>-9782.7215053763448</v>
          </cell>
          <cell r="D161">
            <v>32811.720430107525</v>
          </cell>
          <cell r="E161">
            <v>-1878.6562408317859</v>
          </cell>
          <cell r="F161">
            <v>-26228.933279380355</v>
          </cell>
          <cell r="G161">
            <v>-5486.9949506276389</v>
          </cell>
          <cell r="H161">
            <v>429.20946954527153</v>
          </cell>
          <cell r="I161">
            <v>-259.76741377451606</v>
          </cell>
          <cell r="J161">
            <v>1849.8789714799138</v>
          </cell>
          <cell r="K161">
            <v>966.01032258064515</v>
          </cell>
        </row>
        <row r="162">
          <cell r="A162">
            <v>42521</v>
          </cell>
          <cell r="B162">
            <v>9174.3557720967874</v>
          </cell>
          <cell r="C162">
            <v>27972.873595698926</v>
          </cell>
          <cell r="D162">
            <v>11285.053763440859</v>
          </cell>
          <cell r="E162">
            <v>-2331.9412378833949</v>
          </cell>
          <cell r="F162">
            <v>-40755.553837438027</v>
          </cell>
          <cell r="G162">
            <v>-3494.5675829371758</v>
          </cell>
          <cell r="H162">
            <v>656.01279380123515</v>
          </cell>
          <cell r="I162">
            <v>-213.2572336887097</v>
          </cell>
          <cell r="J162">
            <v>1984.6881598294408</v>
          </cell>
          <cell r="K162">
            <v>1202.1799999999996</v>
          </cell>
        </row>
        <row r="163">
          <cell r="A163">
            <v>42551</v>
          </cell>
          <cell r="B163">
            <v>18345.003712275728</v>
          </cell>
          <cell r="C163">
            <v>25457.660670967743</v>
          </cell>
          <cell r="D163">
            <v>11271.612903225807</v>
          </cell>
          <cell r="E163">
            <v>-1525.1061118969519</v>
          </cell>
          <cell r="F163">
            <v>-18301.094041019966</v>
          </cell>
          <cell r="G163">
            <v>-1161.5261415446366</v>
          </cell>
          <cell r="H163">
            <v>1319.1966378556808</v>
          </cell>
          <cell r="I163">
            <v>-125.90108303162361</v>
          </cell>
          <cell r="J163">
            <v>-1094.3575182773093</v>
          </cell>
          <cell r="K163">
            <v>1670.2833333333338</v>
          </cell>
        </row>
        <row r="164">
          <cell r="A164">
            <v>42582</v>
          </cell>
          <cell r="B164">
            <v>3207.2320832258083</v>
          </cell>
          <cell r="C164">
            <v>31430.645161290318</v>
          </cell>
          <cell r="D164">
            <v>20680</v>
          </cell>
          <cell r="E164">
            <v>-2055.8072418214288</v>
          </cell>
          <cell r="F164">
            <v>-2985.1617971326195</v>
          </cell>
          <cell r="G164">
            <v>2926.6560459698085</v>
          </cell>
          <cell r="H164">
            <v>252.00108806451624</v>
          </cell>
          <cell r="I164">
            <v>-91.841827849021499</v>
          </cell>
          <cell r="J164">
            <v>1756.0838761287216</v>
          </cell>
          <cell r="K164">
            <v>-200.66397849462342</v>
          </cell>
        </row>
        <row r="165">
          <cell r="A165">
            <v>42613</v>
          </cell>
          <cell r="B165">
            <v>3929.3785483871006</v>
          </cell>
          <cell r="C165">
            <v>20762.822580645159</v>
          </cell>
          <cell r="D165">
            <v>18145.16129032258</v>
          </cell>
          <cell r="E165">
            <v>-9452.5256784196717</v>
          </cell>
          <cell r="F165">
            <v>-29645.443457170626</v>
          </cell>
          <cell r="G165">
            <v>257.74386422867428</v>
          </cell>
          <cell r="H165">
            <v>271.34902893548372</v>
          </cell>
          <cell r="I165">
            <v>-161.72616796838707</v>
          </cell>
          <cell r="J165">
            <v>727.65765753354708</v>
          </cell>
          <cell r="K165">
            <v>-312.10967741935474</v>
          </cell>
        </row>
        <row r="166">
          <cell r="A166">
            <v>42643</v>
          </cell>
          <cell r="B166">
            <v>6.9935483870967659</v>
          </cell>
          <cell r="C166">
            <v>-4918.8010752688169</v>
          </cell>
          <cell r="D166">
            <v>20521.402043010752</v>
          </cell>
          <cell r="E166">
            <v>8338.2036260567766</v>
          </cell>
          <cell r="F166">
            <v>-17648.541059212432</v>
          </cell>
          <cell r="G166">
            <v>-470.25839656014068</v>
          </cell>
          <cell r="H166">
            <v>0.57852999999999977</v>
          </cell>
          <cell r="I166">
            <v>-189.74226363659139</v>
          </cell>
          <cell r="J166">
            <v>-291.48153469631188</v>
          </cell>
          <cell r="K166">
            <v>-768.59634408602119</v>
          </cell>
        </row>
        <row r="167">
          <cell r="A167">
            <v>42674</v>
          </cell>
          <cell r="B167">
            <v>36.869144516129026</v>
          </cell>
          <cell r="C167">
            <v>-5639.3247311827945</v>
          </cell>
          <cell r="D167">
            <v>33830.336666666662</v>
          </cell>
          <cell r="E167">
            <v>-146.24665636647023</v>
          </cell>
          <cell r="F167">
            <v>-14108.884693839831</v>
          </cell>
          <cell r="G167">
            <v>-131.08287585629841</v>
          </cell>
          <cell r="H167">
            <v>2.4387096774193551</v>
          </cell>
          <cell r="I167">
            <v>-236.19928110340862</v>
          </cell>
          <cell r="J167">
            <v>3732.1521825860136</v>
          </cell>
          <cell r="K167">
            <v>2371.5156989247316</v>
          </cell>
        </row>
        <row r="168">
          <cell r="A168">
            <v>42704</v>
          </cell>
          <cell r="B168">
            <v>155.24078381720429</v>
          </cell>
          <cell r="C168">
            <v>45687.788763982797</v>
          </cell>
          <cell r="D168">
            <v>1220</v>
          </cell>
          <cell r="E168">
            <v>-206.09128020222124</v>
          </cell>
          <cell r="F168">
            <v>-23785.488721854821</v>
          </cell>
          <cell r="G168">
            <v>670.22303567028575</v>
          </cell>
          <cell r="H168">
            <v>10.224623655913978</v>
          </cell>
          <cell r="I168">
            <v>-81.02905769159139</v>
          </cell>
          <cell r="J168">
            <v>255.51952305668283</v>
          </cell>
          <cell r="K168">
            <v>3707.1276344086036</v>
          </cell>
        </row>
        <row r="169">
          <cell r="A169">
            <v>42735</v>
          </cell>
          <cell r="B169">
            <v>4338.0022986021504</v>
          </cell>
          <cell r="C169">
            <v>30888.266082855913</v>
          </cell>
          <cell r="D169">
            <v>4880</v>
          </cell>
          <cell r="E169">
            <v>86.176582176889497</v>
          </cell>
          <cell r="F169">
            <v>29164.109700853533</v>
          </cell>
          <cell r="G169">
            <v>-333.73753398751433</v>
          </cell>
          <cell r="H169">
            <v>273.93995698924732</v>
          </cell>
          <cell r="I169">
            <v>-126.23625540066669</v>
          </cell>
          <cell r="J169">
            <v>2421.7824238953108</v>
          </cell>
          <cell r="K169">
            <v>-1552.3405376344087</v>
          </cell>
        </row>
        <row r="170">
          <cell r="A170">
            <v>42766</v>
          </cell>
          <cell r="B170">
            <v>6873.4396780645156</v>
          </cell>
          <cell r="C170">
            <v>6945.6580645161293</v>
          </cell>
          <cell r="D170">
            <v>-1290.3225806451612</v>
          </cell>
          <cell r="E170">
            <v>-1166.8936999809648</v>
          </cell>
          <cell r="F170">
            <v>16524.439940540651</v>
          </cell>
          <cell r="G170">
            <v>-295.26184032583114</v>
          </cell>
          <cell r="H170">
            <v>434.03070967741934</v>
          </cell>
          <cell r="I170">
            <v>20.084926534193528</v>
          </cell>
          <cell r="J170">
            <v>746.93893638354723</v>
          </cell>
          <cell r="K170">
            <v>1641.7838709677421</v>
          </cell>
        </row>
        <row r="171">
          <cell r="A171">
            <v>42794</v>
          </cell>
          <cell r="B171">
            <v>0</v>
          </cell>
          <cell r="C171">
            <v>29033.380645161291</v>
          </cell>
          <cell r="D171">
            <v>4861.7511520737326</v>
          </cell>
          <cell r="E171">
            <v>-405.91642682473321</v>
          </cell>
          <cell r="F171">
            <v>-21178.107536165233</v>
          </cell>
          <cell r="G171">
            <v>-761.06263358661818</v>
          </cell>
          <cell r="H171">
            <v>0</v>
          </cell>
          <cell r="I171">
            <v>-148.98533748633639</v>
          </cell>
          <cell r="J171">
            <v>1359.2578139763946</v>
          </cell>
          <cell r="K171">
            <v>5968.114285714285</v>
          </cell>
        </row>
        <row r="172">
          <cell r="A172">
            <v>42825</v>
          </cell>
          <cell r="B172">
            <v>3917.3709677419356</v>
          </cell>
          <cell r="C172">
            <v>16837.5</v>
          </cell>
          <cell r="D172">
            <v>21589.861751152075</v>
          </cell>
          <cell r="E172">
            <v>-99.664913833628816</v>
          </cell>
          <cell r="F172">
            <v>-78119.709543630903</v>
          </cell>
          <cell r="G172">
            <v>-558.91108821439411</v>
          </cell>
          <cell r="H172">
            <v>251.61290322580646</v>
          </cell>
          <cell r="I172">
            <v>-170.79659854301849</v>
          </cell>
          <cell r="J172">
            <v>709.16964425586434</v>
          </cell>
          <cell r="K172">
            <v>2274.2179723502313</v>
          </cell>
        </row>
        <row r="173">
          <cell r="A173">
            <v>42855</v>
          </cell>
          <cell r="B173">
            <v>5429.1290322580644</v>
          </cell>
          <cell r="C173">
            <v>13065.564166666667</v>
          </cell>
          <cell r="D173">
            <v>14005.37634408602</v>
          </cell>
          <cell r="E173">
            <v>96.327014746813802</v>
          </cell>
          <cell r="F173">
            <v>-33706.043044288701</v>
          </cell>
          <cell r="G173">
            <v>-235.27646526133321</v>
          </cell>
          <cell r="H173">
            <v>348.38709677419354</v>
          </cell>
          <cell r="I173">
            <v>-183.36434597985291</v>
          </cell>
          <cell r="J173">
            <v>2527.0098515587315</v>
          </cell>
          <cell r="K173">
            <v>-3858.5722580645188</v>
          </cell>
        </row>
        <row r="174">
          <cell r="A174">
            <v>42886</v>
          </cell>
          <cell r="B174">
            <v>12061.660403225807</v>
          </cell>
          <cell r="C174">
            <v>17631.860833333332</v>
          </cell>
          <cell r="D174">
            <v>15539.784946236559</v>
          </cell>
          <cell r="E174">
            <v>-232.51716231905084</v>
          </cell>
          <cell r="F174">
            <v>-49230.150090488358</v>
          </cell>
          <cell r="G174">
            <v>-671.9855403518286</v>
          </cell>
          <cell r="H174">
            <v>780.64516129032256</v>
          </cell>
          <cell r="I174">
            <v>-196.40097587556374</v>
          </cell>
          <cell r="J174">
            <v>451.11343729868781</v>
          </cell>
          <cell r="K174">
            <v>-3800.9503225806452</v>
          </cell>
        </row>
        <row r="175">
          <cell r="A175">
            <v>42916</v>
          </cell>
          <cell r="B175">
            <v>5750.2000967741933</v>
          </cell>
          <cell r="C175">
            <v>-800</v>
          </cell>
          <cell r="D175">
            <v>37960.215053763437</v>
          </cell>
          <cell r="E175">
            <v>-682.20098553282855</v>
          </cell>
          <cell r="F175">
            <v>-15733.472231715325</v>
          </cell>
          <cell r="G175">
            <v>-620.55183172360194</v>
          </cell>
          <cell r="H175">
            <v>368.91499234967745</v>
          </cell>
          <cell r="I175">
            <v>-129.17075250323654</v>
          </cell>
          <cell r="J175">
            <v>-351.35309331202177</v>
          </cell>
          <cell r="K175">
            <v>-2272.4330107526885</v>
          </cell>
        </row>
        <row r="176">
          <cell r="A176">
            <v>42947</v>
          </cell>
          <cell r="B176">
            <v>-699.33303225806446</v>
          </cell>
          <cell r="C176">
            <v>8260.3387096774186</v>
          </cell>
          <cell r="D176">
            <v>3743.0107526881743</v>
          </cell>
          <cell r="E176">
            <v>-878.5695110282677</v>
          </cell>
          <cell r="F176">
            <v>29968.040166088504</v>
          </cell>
          <cell r="G176">
            <v>203.07593139151868</v>
          </cell>
          <cell r="H176">
            <v>-39.29032258064516</v>
          </cell>
          <cell r="I176">
            <v>-85.043320058053752</v>
          </cell>
          <cell r="J176">
            <v>904.89782863460232</v>
          </cell>
          <cell r="K176">
            <v>988.18139784946084</v>
          </cell>
        </row>
        <row r="177">
          <cell r="A177">
            <v>42978</v>
          </cell>
          <cell r="B177">
            <v>-24907.008066129034</v>
          </cell>
          <cell r="C177">
            <v>25276.687741935486</v>
          </cell>
          <cell r="D177">
            <v>-609.67741935483866</v>
          </cell>
          <cell r="E177">
            <v>-49.03572408997934</v>
          </cell>
          <cell r="F177">
            <v>9171.3025153319941</v>
          </cell>
          <cell r="G177">
            <v>-821.00249887141217</v>
          </cell>
          <cell r="H177">
            <v>-1403.1235483870969</v>
          </cell>
          <cell r="I177">
            <v>-127.43795732419358</v>
          </cell>
          <cell r="J177">
            <v>1214.6873536192816</v>
          </cell>
          <cell r="K177">
            <v>817.08064426960459</v>
          </cell>
        </row>
        <row r="178">
          <cell r="A178">
            <v>43008</v>
          </cell>
          <cell r="B178">
            <v>-7004.2965516129007</v>
          </cell>
          <cell r="C178">
            <v>41195.081881720427</v>
          </cell>
          <cell r="D178">
            <v>8613.3333333333339</v>
          </cell>
          <cell r="E178">
            <v>-1201.446615214074</v>
          </cell>
          <cell r="F178">
            <v>-28401.689202783498</v>
          </cell>
          <cell r="G178">
            <v>193.02283034954598</v>
          </cell>
          <cell r="H178">
            <v>-394.79612903225802</v>
          </cell>
          <cell r="I178">
            <v>-186.46926260574904</v>
          </cell>
          <cell r="J178">
            <v>2475.2379727823845</v>
          </cell>
          <cell r="K178">
            <v>193.09082805964363</v>
          </cell>
        </row>
        <row r="179">
          <cell r="A179">
            <v>43039</v>
          </cell>
          <cell r="B179">
            <v>0</v>
          </cell>
          <cell r="C179">
            <v>67870.843150537636</v>
          </cell>
          <cell r="D179">
            <v>7764.0860215053763</v>
          </cell>
          <cell r="E179">
            <v>-2071.2379920340027</v>
          </cell>
          <cell r="F179">
            <v>-59312.216766084624</v>
          </cell>
          <cell r="G179">
            <v>1316.3276979260154</v>
          </cell>
          <cell r="H179">
            <v>0</v>
          </cell>
          <cell r="I179">
            <v>-251.03474363576922</v>
          </cell>
          <cell r="J179">
            <v>4100.8865159927745</v>
          </cell>
          <cell r="K179">
            <v>-3012.787296620847</v>
          </cell>
        </row>
        <row r="180">
          <cell r="A180">
            <v>43069</v>
          </cell>
          <cell r="B180">
            <v>0</v>
          </cell>
          <cell r="C180">
            <v>24183.253716129038</v>
          </cell>
          <cell r="D180">
            <v>14472.58064516129</v>
          </cell>
          <cell r="E180">
            <v>-496.69460414436253</v>
          </cell>
          <cell r="F180">
            <v>-19327.702223354376</v>
          </cell>
          <cell r="G180">
            <v>-198.8405022902989</v>
          </cell>
          <cell r="H180">
            <v>0</v>
          </cell>
          <cell r="I180">
            <v>-192.47301255862604</v>
          </cell>
          <cell r="J180">
            <v>2323.9216448318384</v>
          </cell>
          <cell r="K180">
            <v>259.98939090492991</v>
          </cell>
        </row>
        <row r="181">
          <cell r="A181">
            <v>43100</v>
          </cell>
          <cell r="B181">
            <v>0</v>
          </cell>
          <cell r="C181">
            <v>18306.471258064514</v>
          </cell>
          <cell r="D181">
            <v>20833.870967741936</v>
          </cell>
          <cell r="E181">
            <v>121.11708019500293</v>
          </cell>
          <cell r="F181">
            <v>37108.524435409243</v>
          </cell>
          <cell r="G181">
            <v>-193.18449158825388</v>
          </cell>
          <cell r="H181">
            <v>0</v>
          </cell>
          <cell r="I181">
            <v>-77.010479858344098</v>
          </cell>
          <cell r="J181">
            <v>1132.2299287811018</v>
          </cell>
          <cell r="K181">
            <v>420.03193548387077</v>
          </cell>
        </row>
        <row r="182">
          <cell r="A182">
            <v>43131</v>
          </cell>
          <cell r="B182">
            <v>0</v>
          </cell>
          <cell r="C182">
            <v>28720.378387096775</v>
          </cell>
          <cell r="D182">
            <v>25064.516129032258</v>
          </cell>
          <cell r="E182">
            <v>-1581.5401874087074</v>
          </cell>
          <cell r="F182">
            <v>-8463.3231604819302</v>
          </cell>
          <cell r="G182">
            <v>280.54090122654452</v>
          </cell>
          <cell r="H182">
            <v>0</v>
          </cell>
          <cell r="I182">
            <v>-19.105453548709697</v>
          </cell>
          <cell r="J182">
            <v>2445.5016507625805</v>
          </cell>
          <cell r="K182">
            <v>1802.2053726897839</v>
          </cell>
        </row>
        <row r="183">
          <cell r="A183">
            <v>43159</v>
          </cell>
          <cell r="B183">
            <v>0</v>
          </cell>
          <cell r="C183">
            <v>97355.01221198155</v>
          </cell>
          <cell r="D183">
            <v>751.6129032258068</v>
          </cell>
          <cell r="E183">
            <v>-130.10842477665574</v>
          </cell>
          <cell r="F183">
            <v>-94870.47063890245</v>
          </cell>
          <cell r="G183">
            <v>-1075.7436773334266</v>
          </cell>
          <cell r="H183">
            <v>0</v>
          </cell>
          <cell r="I183">
            <v>-132.36698661839861</v>
          </cell>
          <cell r="J183">
            <v>3502.9402686693638</v>
          </cell>
          <cell r="K183">
            <v>-1761.777077158627</v>
          </cell>
        </row>
        <row r="184">
          <cell r="A184">
            <v>43190</v>
          </cell>
          <cell r="B184">
            <v>-18500.132277419354</v>
          </cell>
          <cell r="C184">
            <v>39773.957142857143</v>
          </cell>
          <cell r="D184">
            <v>5987.0967741935483</v>
          </cell>
          <cell r="E184">
            <v>26.449084725041757</v>
          </cell>
          <cell r="F184">
            <v>-32520.986391513801</v>
          </cell>
          <cell r="G184">
            <v>-1382.7441958935124</v>
          </cell>
          <cell r="H184">
            <v>-913.18967741935489</v>
          </cell>
          <cell r="I184">
            <v>-214.27385732017004</v>
          </cell>
          <cell r="J184">
            <v>2558.5951129316018</v>
          </cell>
          <cell r="K184">
            <v>-1876.520506912442</v>
          </cell>
        </row>
        <row r="185">
          <cell r="A185">
            <v>43220</v>
          </cell>
          <cell r="B185">
            <v>-45425.35652591398</v>
          </cell>
          <cell r="C185">
            <v>0</v>
          </cell>
          <cell r="D185">
            <v>12959.569892473119</v>
          </cell>
          <cell r="E185">
            <v>-413.13655835600696</v>
          </cell>
          <cell r="F185">
            <v>30987.086144383284</v>
          </cell>
          <cell r="G185">
            <v>-467.30085090073044</v>
          </cell>
          <cell r="H185">
            <v>-2240.0049892473116</v>
          </cell>
          <cell r="I185">
            <v>-247.12081514337001</v>
          </cell>
          <cell r="J185">
            <v>908.47798963694675</v>
          </cell>
          <cell r="K185">
            <v>313.23126580644924</v>
          </cell>
        </row>
        <row r="186">
          <cell r="A186">
            <v>43251</v>
          </cell>
          <cell r="B186">
            <v>-129628.44974827956</v>
          </cell>
          <cell r="C186">
            <v>-6299.9354838709678</v>
          </cell>
          <cell r="D186">
            <v>9537.2043010752677</v>
          </cell>
          <cell r="E186">
            <v>137.90799449407496</v>
          </cell>
          <cell r="F186">
            <v>129721.36603512018</v>
          </cell>
          <cell r="G186">
            <v>477.02992297140372</v>
          </cell>
          <cell r="H186">
            <v>-6042.8817849462357</v>
          </cell>
          <cell r="I186">
            <v>-299.68977107112437</v>
          </cell>
          <cell r="J186">
            <v>-1102.6393732505965</v>
          </cell>
          <cell r="K186">
            <v>-899.35840864067188</v>
          </cell>
        </row>
        <row r="187">
          <cell r="A187">
            <v>43281</v>
          </cell>
          <cell r="B187">
            <v>-38910.972148387104</v>
          </cell>
          <cell r="C187">
            <v>-86438.567649462362</v>
          </cell>
          <cell r="D187">
            <v>16946.129032258064</v>
          </cell>
          <cell r="E187">
            <v>-5704.8730658971035</v>
          </cell>
          <cell r="F187">
            <v>151221.6871227026</v>
          </cell>
          <cell r="G187">
            <v>4736.6066376805684</v>
          </cell>
          <cell r="H187">
            <v>-1565.7202150537637</v>
          </cell>
          <cell r="I187">
            <v>4297.3785312431219</v>
          </cell>
          <cell r="J187">
            <v>-4213.2064503055844</v>
          </cell>
          <cell r="K187">
            <v>478.48021575872849</v>
          </cell>
        </row>
        <row r="188">
          <cell r="A188">
            <v>43312</v>
          </cell>
          <cell r="B188">
            <v>-18432.499500000005</v>
          </cell>
          <cell r="C188">
            <v>-6950.4088666666648</v>
          </cell>
          <cell r="D188">
            <v>-3707.4193548387093</v>
          </cell>
          <cell r="E188">
            <v>-24555.031761068622</v>
          </cell>
          <cell r="F188">
            <v>99268.140697505776</v>
          </cell>
          <cell r="G188">
            <v>-412.86565825283469</v>
          </cell>
          <cell r="H188">
            <v>-673.67333333333329</v>
          </cell>
          <cell r="I188">
            <v>10319.97969476574</v>
          </cell>
          <cell r="J188">
            <v>-4524.3654626941388</v>
          </cell>
          <cell r="K188">
            <v>1470.8696446066385</v>
          </cell>
        </row>
        <row r="189">
          <cell r="A189">
            <v>43343</v>
          </cell>
          <cell r="B189">
            <v>-21436.077122580642</v>
          </cell>
          <cell r="C189">
            <v>-19491.574898267419</v>
          </cell>
          <cell r="D189">
            <v>-8290.322580645161</v>
          </cell>
          <cell r="E189">
            <v>1813.4454965284058</v>
          </cell>
          <cell r="F189">
            <v>131280.30090965325</v>
          </cell>
          <cell r="G189">
            <v>2481.6040303970512</v>
          </cell>
          <cell r="H189">
            <v>-705.25806451612902</v>
          </cell>
          <cell r="I189">
            <v>-76.57495285649027</v>
          </cell>
          <cell r="J189">
            <v>-3099.0976859619527</v>
          </cell>
          <cell r="K189">
            <v>384.38352164648103</v>
          </cell>
        </row>
        <row r="190">
          <cell r="A190">
            <v>43373</v>
          </cell>
          <cell r="B190">
            <v>-108632.3876626917</v>
          </cell>
          <cell r="C190">
            <v>-48640.494398169249</v>
          </cell>
          <cell r="D190">
            <v>-13375.591397849463</v>
          </cell>
          <cell r="E190">
            <v>24268.251734911515</v>
          </cell>
          <cell r="F190">
            <v>189152.00786386809</v>
          </cell>
          <cell r="G190">
            <v>30891.836571954656</v>
          </cell>
          <cell r="H190">
            <v>-3067.6502688172041</v>
          </cell>
          <cell r="I190">
            <v>18.415148992686056</v>
          </cell>
          <cell r="J190">
            <v>-1219.8085473307056</v>
          </cell>
          <cell r="K190">
            <v>-1208.5613782118576</v>
          </cell>
        </row>
        <row r="191">
          <cell r="A191">
            <v>43404</v>
          </cell>
          <cell r="B191">
            <v>-29787.134608737651</v>
          </cell>
          <cell r="C191">
            <v>-36795.506907226882</v>
          </cell>
          <cell r="D191">
            <v>-12856.666666666666</v>
          </cell>
          <cell r="E191">
            <v>1628.5604531745994</v>
          </cell>
          <cell r="F191">
            <v>69625.234952961939</v>
          </cell>
          <cell r="G191">
            <v>-10472.371457495137</v>
          </cell>
          <cell r="H191">
            <v>-759.53166666666675</v>
          </cell>
          <cell r="I191">
            <v>-11.713052044818312</v>
          </cell>
          <cell r="J191">
            <v>-737.02374477715716</v>
          </cell>
          <cell r="K191">
            <v>325.70544299667449</v>
          </cell>
        </row>
        <row r="192">
          <cell r="A192">
            <v>43434</v>
          </cell>
          <cell r="B192">
            <v>0</v>
          </cell>
          <cell r="C192">
            <v>-16327.403225806451</v>
          </cell>
          <cell r="D192">
            <v>0</v>
          </cell>
          <cell r="E192">
            <v>450.44270358606809</v>
          </cell>
          <cell r="F192">
            <v>31525.134810930002</v>
          </cell>
          <cell r="G192">
            <v>-11493.749304364144</v>
          </cell>
          <cell r="H192">
            <v>0</v>
          </cell>
          <cell r="I192">
            <v>4951.8296868950738</v>
          </cell>
          <cell r="J192">
            <v>-910.3409782710454</v>
          </cell>
          <cell r="K192">
            <v>-307.6121039128659</v>
          </cell>
        </row>
        <row r="193">
          <cell r="A193">
            <v>43465</v>
          </cell>
          <cell r="B193">
            <v>0</v>
          </cell>
          <cell r="C193">
            <v>5638.5384147832256</v>
          </cell>
          <cell r="D193">
            <v>-248.38709677419354</v>
          </cell>
          <cell r="E193">
            <v>-816.94365721099712</v>
          </cell>
          <cell r="F193">
            <v>73315.887170826521</v>
          </cell>
          <cell r="G193">
            <v>2653.8249918036454</v>
          </cell>
          <cell r="H193">
            <v>0</v>
          </cell>
          <cell r="I193">
            <v>3009.3211447591234</v>
          </cell>
          <cell r="J193">
            <v>-4325.002637327827</v>
          </cell>
          <cell r="K193">
            <v>967.30459914493031</v>
          </cell>
        </row>
        <row r="194">
          <cell r="A194">
            <v>43496</v>
          </cell>
          <cell r="B194">
            <v>6791.8137096774199</v>
          </cell>
          <cell r="C194">
            <v>38060.134299786776</v>
          </cell>
          <cell r="D194">
            <v>248.38709677419354</v>
          </cell>
          <cell r="E194">
            <v>-1451.6148215947032</v>
          </cell>
          <cell r="F194">
            <v>-32345.090976263025</v>
          </cell>
          <cell r="G194">
            <v>-2516.658978470914</v>
          </cell>
          <cell r="H194">
            <v>182.25806451612902</v>
          </cell>
          <cell r="I194">
            <v>5421.7891264359687</v>
          </cell>
          <cell r="J194">
            <v>-2608.7541457019488</v>
          </cell>
          <cell r="K194">
            <v>705.95981135320176</v>
          </cell>
        </row>
        <row r="195">
          <cell r="A195">
            <v>43524</v>
          </cell>
          <cell r="B195">
            <v>26709.499897465437</v>
          </cell>
          <cell r="C195">
            <v>0</v>
          </cell>
          <cell r="D195">
            <v>0</v>
          </cell>
          <cell r="E195">
            <v>904.93488659945433</v>
          </cell>
          <cell r="F195">
            <v>-31145.262454102169</v>
          </cell>
          <cell r="G195">
            <v>1172.7712044136424</v>
          </cell>
          <cell r="H195">
            <v>714.81336405529953</v>
          </cell>
          <cell r="I195">
            <v>-257.44722281534354</v>
          </cell>
          <cell r="J195">
            <v>-214.74815428115261</v>
          </cell>
          <cell r="K195">
            <v>-177.69109298567554</v>
          </cell>
        </row>
        <row r="196">
          <cell r="A196">
            <v>43555</v>
          </cell>
          <cell r="B196">
            <v>3046.1403928571435</v>
          </cell>
          <cell r="C196">
            <v>0</v>
          </cell>
          <cell r="D196">
            <v>0</v>
          </cell>
          <cell r="E196">
            <v>-2692.555518788402</v>
          </cell>
          <cell r="F196">
            <v>-30548.222794016532</v>
          </cell>
          <cell r="G196">
            <v>1353.7680354185213</v>
          </cell>
          <cell r="H196">
            <v>80.928571428571445</v>
          </cell>
          <cell r="I196">
            <v>-242.8013748009943</v>
          </cell>
          <cell r="J196">
            <v>66.179759645815238</v>
          </cell>
          <cell r="K196">
            <v>885.52689324418725</v>
          </cell>
        </row>
        <row r="197">
          <cell r="A197">
            <v>43585</v>
          </cell>
          <cell r="B197">
            <v>0</v>
          </cell>
          <cell r="C197">
            <v>0</v>
          </cell>
          <cell r="D197">
            <v>0</v>
          </cell>
          <cell r="E197">
            <v>-1623.048194365052</v>
          </cell>
          <cell r="F197">
            <v>13002.017630356444</v>
          </cell>
          <cell r="G197">
            <v>-943.7328485794751</v>
          </cell>
          <cell r="H197">
            <v>0</v>
          </cell>
          <cell r="I197">
            <v>7703.8958947357396</v>
          </cell>
          <cell r="J197">
            <v>-3986.5922954569205</v>
          </cell>
          <cell r="K197">
            <v>456.60011033165074</v>
          </cell>
        </row>
        <row r="198">
          <cell r="A198">
            <v>43616</v>
          </cell>
          <cell r="B198">
            <v>0</v>
          </cell>
          <cell r="C198">
            <v>0</v>
          </cell>
          <cell r="D198">
            <v>2491.7677419354841</v>
          </cell>
          <cell r="E198">
            <v>-13594.709620272304</v>
          </cell>
          <cell r="F198">
            <v>29812.285163896013</v>
          </cell>
          <cell r="G198">
            <v>-894.52864550373852</v>
          </cell>
          <cell r="H198">
            <v>0</v>
          </cell>
          <cell r="I198">
            <v>2560.6338453423459</v>
          </cell>
          <cell r="J198">
            <v>-7161.3809023894355</v>
          </cell>
          <cell r="K198">
            <v>996.86498562724228</v>
          </cell>
        </row>
        <row r="199">
          <cell r="A199">
            <v>43646</v>
          </cell>
          <cell r="B199">
            <v>0</v>
          </cell>
          <cell r="C199">
            <v>-58551.300999567262</v>
          </cell>
          <cell r="D199">
            <v>74753.032258064515</v>
          </cell>
          <cell r="E199">
            <v>-6341.3462444547768</v>
          </cell>
          <cell r="F199">
            <v>-16207.441777891618</v>
          </cell>
          <cell r="G199">
            <v>5648.6784738431561</v>
          </cell>
          <cell r="H199">
            <v>0</v>
          </cell>
          <cell r="I199">
            <v>112.20779287753858</v>
          </cell>
          <cell r="J199">
            <v>-2978.1597731507054</v>
          </cell>
          <cell r="K199">
            <v>-552.62706831589321</v>
          </cell>
        </row>
        <row r="200">
          <cell r="A200">
            <v>43677</v>
          </cell>
          <cell r="B200">
            <v>0</v>
          </cell>
          <cell r="C200">
            <v>44515.905900810998</v>
          </cell>
          <cell r="D200">
            <v>0</v>
          </cell>
          <cell r="E200">
            <v>16499.426936327778</v>
          </cell>
          <cell r="F200">
            <v>-32458.228481872524</v>
          </cell>
          <cell r="G200">
            <v>11041.771728715234</v>
          </cell>
          <cell r="H200">
            <v>0</v>
          </cell>
          <cell r="I200">
            <v>2803.4646242132239</v>
          </cell>
          <cell r="J200">
            <v>-1059.431910017242</v>
          </cell>
          <cell r="K200">
            <v>-788.32487983500005</v>
          </cell>
        </row>
        <row r="201">
          <cell r="A201">
            <v>43708</v>
          </cell>
          <cell r="B201">
            <v>-30543.871709677413</v>
          </cell>
          <cell r="C201">
            <v>-48613.354838709682</v>
          </cell>
          <cell r="D201">
            <v>49161.290322545923</v>
          </cell>
          <cell r="E201">
            <v>403.23096781215281</v>
          </cell>
          <cell r="F201">
            <v>-24089.073174581958</v>
          </cell>
          <cell r="G201">
            <v>-15189.524706250857</v>
          </cell>
          <cell r="H201">
            <v>-537.51612903225805</v>
          </cell>
          <cell r="I201">
            <v>2189.941614040818</v>
          </cell>
          <cell r="J201">
            <v>-3979.3178657945778</v>
          </cell>
          <cell r="K201">
            <v>-1047.9593624315648</v>
          </cell>
        </row>
        <row r="202">
          <cell r="A202">
            <v>43738</v>
          </cell>
          <cell r="B202">
            <v>-120955.64767365593</v>
          </cell>
          <cell r="C202">
            <v>-80144.22177741937</v>
          </cell>
          <cell r="D202">
            <v>77838.709677364386</v>
          </cell>
          <cell r="E202">
            <v>-8121.1274393578205</v>
          </cell>
          <cell r="F202">
            <v>149437.6243201312</v>
          </cell>
          <cell r="G202">
            <v>11376.491059960696</v>
          </cell>
          <cell r="H202">
            <v>-2114.3622043010755</v>
          </cell>
          <cell r="I202">
            <v>-244.61808653244861</v>
          </cell>
          <cell r="J202">
            <v>-3465.194343946449</v>
          </cell>
          <cell r="K202">
            <v>-5987.511736277942</v>
          </cell>
        </row>
        <row r="203">
          <cell r="A203">
            <v>43769</v>
          </cell>
          <cell r="B203">
            <v>-142466.50159408606</v>
          </cell>
          <cell r="C203">
            <v>92697.066100000011</v>
          </cell>
          <cell r="D203">
            <v>0</v>
          </cell>
          <cell r="E203">
            <v>-2669.4163280655484</v>
          </cell>
          <cell r="F203">
            <v>91926.275332764795</v>
          </cell>
          <cell r="G203">
            <v>4767.3666635502523</v>
          </cell>
          <cell r="H203">
            <v>-2452.9329569892475</v>
          </cell>
          <cell r="I203">
            <v>-257.46968804462369</v>
          </cell>
          <cell r="J203">
            <v>-1564.8448074988737</v>
          </cell>
          <cell r="K203">
            <v>491.77213126254901</v>
          </cell>
        </row>
        <row r="204">
          <cell r="A204">
            <v>43799</v>
          </cell>
          <cell r="B204">
            <v>-62036.690975914113</v>
          </cell>
          <cell r="C204">
            <v>0</v>
          </cell>
          <cell r="D204">
            <v>11333.333333333334</v>
          </cell>
          <cell r="E204">
            <v>2732.2731294342666</v>
          </cell>
          <cell r="F204">
            <v>233150.97941204734</v>
          </cell>
          <cell r="G204">
            <v>-1862.9092281645862</v>
          </cell>
          <cell r="H204">
            <v>-1060.6887096774187</v>
          </cell>
          <cell r="I204">
            <v>-518.07301976259305</v>
          </cell>
          <cell r="J204">
            <v>-1602.7961810271631</v>
          </cell>
          <cell r="K204">
            <v>-1056.1062939812243</v>
          </cell>
        </row>
        <row r="205">
          <cell r="A205">
            <v>43830</v>
          </cell>
          <cell r="B205">
            <v>88593.306611397755</v>
          </cell>
          <cell r="C205">
            <v>-24645.929032258064</v>
          </cell>
          <cell r="D205">
            <v>215118.27956989247</v>
          </cell>
          <cell r="E205">
            <v>-36032.989011712612</v>
          </cell>
          <cell r="F205">
            <v>-78500.802120578199</v>
          </cell>
          <cell r="G205">
            <v>-130.04494966662605</v>
          </cell>
          <cell r="H205">
            <v>1483.0241935483868</v>
          </cell>
          <cell r="I205">
            <v>-206.73364354469322</v>
          </cell>
          <cell r="J205">
            <v>-1216.0672820190305</v>
          </cell>
          <cell r="K205">
            <v>622.08649756490377</v>
          </cell>
        </row>
        <row r="206">
          <cell r="A206">
            <v>43861</v>
          </cell>
          <cell r="B206">
            <v>70608.024572580587</v>
          </cell>
          <cell r="C206">
            <v>-9365.2064516129049</v>
          </cell>
          <cell r="D206">
            <v>123548.38709677418</v>
          </cell>
          <cell r="E206">
            <v>19614.249683968716</v>
          </cell>
          <cell r="F206">
            <v>-244376.88418825442</v>
          </cell>
          <cell r="G206">
            <v>-1153.2788239109213</v>
          </cell>
          <cell r="H206">
            <v>1180.5370967741937</v>
          </cell>
          <cell r="I206">
            <v>-50.082559761033359</v>
          </cell>
          <cell r="J206">
            <v>-256.22593930207017</v>
          </cell>
          <cell r="K206">
            <v>1010.2708963326095</v>
          </cell>
        </row>
        <row r="207">
          <cell r="A207">
            <v>43890</v>
          </cell>
          <cell r="B207">
            <v>-8924.1229220245041</v>
          </cell>
          <cell r="C207">
            <v>-57.764516129032245</v>
          </cell>
          <cell r="D207">
            <v>52379.310344827587</v>
          </cell>
          <cell r="E207">
            <v>244.82219223245124</v>
          </cell>
          <cell r="F207">
            <v>124265.86200830324</v>
          </cell>
          <cell r="G207">
            <v>-832.24029461055761</v>
          </cell>
          <cell r="H207">
            <v>-145.29129032258049</v>
          </cell>
          <cell r="I207">
            <v>-426.10864078811426</v>
          </cell>
          <cell r="J207">
            <v>439.89714387331674</v>
          </cell>
          <cell r="K207">
            <v>845.47764182424908</v>
          </cell>
        </row>
        <row r="208">
          <cell r="A208">
            <v>43921</v>
          </cell>
          <cell r="B208">
            <v>5835.6293139599575</v>
          </cell>
          <cell r="C208">
            <v>0</v>
          </cell>
          <cell r="D208">
            <v>163007.78642936595</v>
          </cell>
          <cell r="E208">
            <v>-28175.080690435676</v>
          </cell>
          <cell r="F208">
            <v>-60501.857695158775</v>
          </cell>
          <cell r="G208">
            <v>856.71336269870517</v>
          </cell>
          <cell r="H208">
            <v>94.157903225806393</v>
          </cell>
          <cell r="I208">
            <v>-255.23917837232071</v>
          </cell>
          <cell r="J208">
            <v>293.94794843305942</v>
          </cell>
          <cell r="K208">
            <v>85.641237802884973</v>
          </cell>
        </row>
        <row r="209">
          <cell r="A209">
            <v>43951</v>
          </cell>
          <cell r="B209">
            <v>4797.8309840860238</v>
          </cell>
          <cell r="C209">
            <v>0</v>
          </cell>
          <cell r="D209">
            <v>259603.86989247313</v>
          </cell>
          <cell r="E209">
            <v>-17777.464871801672</v>
          </cell>
          <cell r="F209">
            <v>-14450.361410167825</v>
          </cell>
          <cell r="G209">
            <v>-5181.9711384090187</v>
          </cell>
          <cell r="H209">
            <v>75.385430107526901</v>
          </cell>
          <cell r="I209">
            <v>-195.13884239867122</v>
          </cell>
          <cell r="J209">
            <v>155.9998909368307</v>
          </cell>
          <cell r="K209">
            <v>-25.642334849336379</v>
          </cell>
        </row>
        <row r="210">
          <cell r="A210">
            <v>43982</v>
          </cell>
          <cell r="B210">
            <v>-58880.945142150536</v>
          </cell>
          <cell r="C210">
            <v>0</v>
          </cell>
          <cell r="D210">
            <v>371970.32365591393</v>
          </cell>
          <cell r="E210">
            <v>-68757.482701010376</v>
          </cell>
          <cell r="F210">
            <v>-235851.21150505551</v>
          </cell>
          <cell r="G210">
            <v>4743.7392319828214</v>
          </cell>
          <cell r="H210">
            <v>-878.51768817204311</v>
          </cell>
          <cell r="I210">
            <v>-422.88230003759907</v>
          </cell>
          <cell r="J210">
            <v>423.88673476966358</v>
          </cell>
          <cell r="K210">
            <v>741.15215053763427</v>
          </cell>
        </row>
        <row r="211">
          <cell r="A211">
            <v>44012</v>
          </cell>
          <cell r="B211">
            <v>11864.3452688172</v>
          </cell>
          <cell r="C211">
            <v>-9496.6666666666661</v>
          </cell>
          <cell r="D211">
            <v>303705.37634408602</v>
          </cell>
          <cell r="E211">
            <v>-21271.408128473951</v>
          </cell>
          <cell r="F211">
            <v>-318727.65543049935</v>
          </cell>
          <cell r="G211">
            <v>1784.7171046919902</v>
          </cell>
          <cell r="H211">
            <v>165.40935483870982</v>
          </cell>
          <cell r="I211">
            <v>-155.73844769581683</v>
          </cell>
          <cell r="J211">
            <v>12.818221664868176</v>
          </cell>
          <cell r="K211">
            <v>-489.36215053763436</v>
          </cell>
        </row>
        <row r="212">
          <cell r="A212">
            <v>44043</v>
          </cell>
          <cell r="B212">
            <v>-13140.629139784949</v>
          </cell>
          <cell r="C212">
            <v>-2603.3333333333339</v>
          </cell>
          <cell r="D212">
            <v>210849.46236559137</v>
          </cell>
          <cell r="E212">
            <v>47045.297314040748</v>
          </cell>
          <cell r="F212">
            <v>-89247.556432832716</v>
          </cell>
          <cell r="G212">
            <v>1533.7448593776498</v>
          </cell>
          <cell r="H212">
            <v>-182.56516129032246</v>
          </cell>
          <cell r="I212">
            <v>333.67536517834247</v>
          </cell>
          <cell r="J212">
            <v>-226.92270528300503</v>
          </cell>
          <cell r="K212">
            <v>-135.4120430107526</v>
          </cell>
        </row>
        <row r="213">
          <cell r="A213">
            <v>44074</v>
          </cell>
          <cell r="B213">
            <v>-68590.741935483864</v>
          </cell>
          <cell r="C213">
            <v>-28516.129032258064</v>
          </cell>
          <cell r="D213">
            <v>142741.93548387097</v>
          </cell>
          <cell r="E213">
            <v>6180.9382154625819</v>
          </cell>
          <cell r="F213">
            <v>-24541.819570492706</v>
          </cell>
          <cell r="G213">
            <v>-1605.4850460488524</v>
          </cell>
          <cell r="H213">
            <v>-944.01612903225782</v>
          </cell>
          <cell r="I213">
            <v>-349.01607779551512</v>
          </cell>
          <cell r="J213">
            <v>-166.79138814730686</v>
          </cell>
          <cell r="K213">
            <v>730.70645161290327</v>
          </cell>
        </row>
        <row r="214">
          <cell r="A214">
            <v>44104</v>
          </cell>
          <cell r="B214">
            <v>-118203.75225806455</v>
          </cell>
          <cell r="C214">
            <v>-17950.537634408603</v>
          </cell>
          <cell r="D214">
            <v>83425.268817204298</v>
          </cell>
          <cell r="E214">
            <v>42307.85217428334</v>
          </cell>
          <cell r="F214">
            <v>-3417.7821891041422</v>
          </cell>
          <cell r="G214">
            <v>-2211.4818952264977</v>
          </cell>
          <cell r="H214">
            <v>-1510.7927096774195</v>
          </cell>
          <cell r="I214">
            <v>-159.91601945165803</v>
          </cell>
          <cell r="J214">
            <v>-101.02084157408542</v>
          </cell>
          <cell r="K214">
            <v>731.52225806451611</v>
          </cell>
        </row>
        <row r="215">
          <cell r="A215">
            <v>44135</v>
          </cell>
          <cell r="B215">
            <v>-93769.78645161289</v>
          </cell>
          <cell r="C215">
            <v>-26839.784946236556</v>
          </cell>
          <cell r="D215">
            <v>130851.18279569893</v>
          </cell>
          <cell r="E215">
            <v>-43219.027349560769</v>
          </cell>
          <cell r="F215">
            <v>40922.90138207467</v>
          </cell>
          <cell r="G215">
            <v>-2233.1433360331212</v>
          </cell>
          <cell r="H215">
            <v>-1194.079870967742</v>
          </cell>
          <cell r="I215">
            <v>-271.56947803940687</v>
          </cell>
          <cell r="J215">
            <v>-77.611204634888267</v>
          </cell>
          <cell r="K215">
            <v>-392.66419354838695</v>
          </cell>
        </row>
        <row r="216">
          <cell r="A216">
            <v>44165</v>
          </cell>
          <cell r="B216">
            <v>-46850.235398387093</v>
          </cell>
          <cell r="C216">
            <v>-41760.215053763437</v>
          </cell>
          <cell r="D216">
            <v>-67814.516129032258</v>
          </cell>
          <cell r="E216">
            <v>30377.552179365077</v>
          </cell>
          <cell r="F216">
            <v>171944.63290862599</v>
          </cell>
          <cell r="G216">
            <v>-27061.173587459169</v>
          </cell>
          <cell r="H216">
            <v>-596.31512903225803</v>
          </cell>
          <cell r="I216">
            <v>-436.37928753302549</v>
          </cell>
          <cell r="J216">
            <v>-79.580242774609346</v>
          </cell>
          <cell r="K216">
            <v>-655.32913978494628</v>
          </cell>
        </row>
        <row r="217">
          <cell r="A217">
            <v>44196</v>
          </cell>
          <cell r="B217">
            <v>-2318.8405532258112</v>
          </cell>
          <cell r="C217">
            <v>-23906.881720430109</v>
          </cell>
          <cell r="D217">
            <v>291894.91612903227</v>
          </cell>
          <cell r="E217">
            <v>-32077.223979734757</v>
          </cell>
          <cell r="F217">
            <v>-125047.03232774111</v>
          </cell>
          <cell r="G217">
            <v>-21246.216513940759</v>
          </cell>
          <cell r="H217">
            <v>-35.460032258064587</v>
          </cell>
          <cell r="I217">
            <v>-142.24350550986443</v>
          </cell>
          <cell r="J217">
            <v>-51.251292478780705</v>
          </cell>
          <cell r="K217">
            <v>-157.77086021505352</v>
          </cell>
        </row>
        <row r="218">
          <cell r="A218">
            <v>44227</v>
          </cell>
          <cell r="B218">
            <v>56289.568032258059</v>
          </cell>
          <cell r="C218">
            <v>-8146.4516129032254</v>
          </cell>
          <cell r="D218">
            <v>72086.683870967739</v>
          </cell>
          <cell r="E218">
            <v>37996.331388843195</v>
          </cell>
          <cell r="F218">
            <v>32260.386094824426</v>
          </cell>
          <cell r="G218">
            <v>-33989.088023676886</v>
          </cell>
          <cell r="H218">
            <v>670.2574193548387</v>
          </cell>
          <cell r="I218">
            <v>-62.517592385120309</v>
          </cell>
          <cell r="J218">
            <v>153.27569342232474</v>
          </cell>
          <cell r="K218">
            <v>116.82258064516128</v>
          </cell>
        </row>
        <row r="219">
          <cell r="A219">
            <v>44255</v>
          </cell>
          <cell r="B219">
            <v>26570.667870967736</v>
          </cell>
          <cell r="C219">
            <v>-32500</v>
          </cell>
          <cell r="D219">
            <v>0</v>
          </cell>
          <cell r="E219">
            <v>-30511.747543952559</v>
          </cell>
          <cell r="F219">
            <v>63974.101757699435</v>
          </cell>
          <cell r="G219">
            <v>-32465.495637020736</v>
          </cell>
          <cell r="H219">
            <v>302.85268433179726</v>
          </cell>
          <cell r="I219">
            <v>-380.4654682278636</v>
          </cell>
          <cell r="J219">
            <v>-245.43742888342041</v>
          </cell>
          <cell r="K219">
            <v>444.25875576036867</v>
          </cell>
        </row>
        <row r="220">
          <cell r="A220">
            <v>44286</v>
          </cell>
          <cell r="B220">
            <v>115456.82096774192</v>
          </cell>
          <cell r="C220">
            <v>-25016.129032258064</v>
          </cell>
          <cell r="D220">
            <v>63064.516129032258</v>
          </cell>
          <cell r="E220">
            <v>16208.964580121279</v>
          </cell>
          <cell r="F220">
            <v>-212197.7040307594</v>
          </cell>
          <cell r="G220">
            <v>-12185.253509349437</v>
          </cell>
          <cell r="H220">
            <v>1279.5547350230418</v>
          </cell>
          <cell r="I220">
            <v>-186.1709100797155</v>
          </cell>
          <cell r="J220">
            <v>-102.87764367595993</v>
          </cell>
          <cell r="K220">
            <v>-135.44910714311374</v>
          </cell>
        </row>
        <row r="221">
          <cell r="A221">
            <v>44316</v>
          </cell>
          <cell r="B221">
            <v>114995.64129559138</v>
          </cell>
          <cell r="C221">
            <v>-20217.204301075268</v>
          </cell>
          <cell r="D221">
            <v>88435.483870967742</v>
          </cell>
          <cell r="E221">
            <v>-8628.001837136504</v>
          </cell>
          <cell r="F221">
            <v>-175498.78998942548</v>
          </cell>
          <cell r="G221">
            <v>-5876.7572158013063</v>
          </cell>
          <cell r="H221">
            <v>1248.9002861269205</v>
          </cell>
          <cell r="I221">
            <v>-173.94311966871288</v>
          </cell>
          <cell r="J221">
            <v>-61.11636692979291</v>
          </cell>
          <cell r="K221">
            <v>-623.5075783739303</v>
          </cell>
        </row>
        <row r="222">
          <cell r="A222">
            <v>44347</v>
          </cell>
          <cell r="B222">
            <v>173327.75195924728</v>
          </cell>
          <cell r="C222">
            <v>-49611.827956989247</v>
          </cell>
          <cell r="D222">
            <v>56241.93548387097</v>
          </cell>
          <cell r="E222">
            <v>12583.576218912989</v>
          </cell>
          <cell r="F222">
            <v>-164194.75995827367</v>
          </cell>
          <cell r="G222">
            <v>-16942.298728908616</v>
          </cell>
          <cell r="H222">
            <v>1852.5967025921773</v>
          </cell>
          <cell r="I222">
            <v>-371.95147560282101</v>
          </cell>
          <cell r="J222">
            <v>-118.7726438022564</v>
          </cell>
          <cell r="K222">
            <v>-563.85644086754724</v>
          </cell>
        </row>
        <row r="223">
          <cell r="A223">
            <v>44377</v>
          </cell>
          <cell r="B223">
            <v>115851.17204075275</v>
          </cell>
          <cell r="C223">
            <v>-18354.838709677417</v>
          </cell>
          <cell r="D223">
            <v>49744.731182795702</v>
          </cell>
          <cell r="E223">
            <v>-95722.749882791948</v>
          </cell>
          <cell r="F223">
            <v>142013.9651223431</v>
          </cell>
          <cell r="G223">
            <v>-14923.763206154486</v>
          </cell>
          <cell r="H223">
            <v>1226.4307341466561</v>
          </cell>
          <cell r="I223">
            <v>-131.77018056278646</v>
          </cell>
          <cell r="J223">
            <v>-100.98665743983491</v>
          </cell>
          <cell r="K223">
            <v>432.21840359505131</v>
          </cell>
        </row>
        <row r="224">
          <cell r="A224">
            <v>44408</v>
          </cell>
          <cell r="B224">
            <v>96720.629962473118</v>
          </cell>
          <cell r="C224">
            <v>-40548.387096774197</v>
          </cell>
          <cell r="D224">
            <v>183158.49462365592</v>
          </cell>
          <cell r="E224">
            <v>38276.457308352285</v>
          </cell>
          <cell r="F224">
            <v>-84024.195285145644</v>
          </cell>
          <cell r="G224">
            <v>-50888.327550816932</v>
          </cell>
          <cell r="H224">
            <v>1009.7969708870205</v>
          </cell>
          <cell r="I224">
            <v>143.21903940831075</v>
          </cell>
          <cell r="J224">
            <v>-333.63022324898026</v>
          </cell>
          <cell r="K224">
            <v>161.11156989167762</v>
          </cell>
        </row>
        <row r="225">
          <cell r="A225">
            <v>44439</v>
          </cell>
          <cell r="B225">
            <v>18187.833725806468</v>
          </cell>
          <cell r="C225">
            <v>-90645.161290322576</v>
          </cell>
          <cell r="D225">
            <v>239677.41935483873</v>
          </cell>
          <cell r="E225">
            <v>65927.947820508693</v>
          </cell>
          <cell r="F225">
            <v>-79500.036101981983</v>
          </cell>
          <cell r="G225">
            <v>-73702.478434927572</v>
          </cell>
          <cell r="H225">
            <v>189.44256162174207</v>
          </cell>
          <cell r="I225">
            <v>852.78013554586869</v>
          </cell>
          <cell r="J225">
            <v>-487.9393351605064</v>
          </cell>
          <cell r="K225">
            <v>400.78190722929344</v>
          </cell>
        </row>
        <row r="226">
          <cell r="A226">
            <v>44469</v>
          </cell>
          <cell r="B226">
            <v>-66408.176768279562</v>
          </cell>
          <cell r="C226">
            <v>134890.45566455513</v>
          </cell>
          <cell r="D226">
            <v>80037.244368172018</v>
          </cell>
          <cell r="E226">
            <v>-29478.516433269979</v>
          </cell>
          <cell r="F226">
            <v>-57434.845583130118</v>
          </cell>
          <cell r="G226">
            <v>-52161.987927615548</v>
          </cell>
          <cell r="H226">
            <v>-676.89659834642907</v>
          </cell>
          <cell r="I226">
            <v>2307.4089426315822</v>
          </cell>
          <cell r="J226">
            <v>532.92752225159109</v>
          </cell>
          <cell r="K226">
            <v>378.67701998437906</v>
          </cell>
        </row>
        <row r="227">
          <cell r="A227">
            <v>44500</v>
          </cell>
          <cell r="B227">
            <v>-22627.738443433991</v>
          </cell>
          <cell r="C227">
            <v>237655.36183701747</v>
          </cell>
          <cell r="D227">
            <v>-49162.600285591412</v>
          </cell>
          <cell r="E227">
            <v>-30911.188625633571</v>
          </cell>
          <cell r="F227">
            <v>9542.1471769377058</v>
          </cell>
          <cell r="G227">
            <v>-72408.743520828168</v>
          </cell>
          <cell r="H227">
            <v>-230.29402955837719</v>
          </cell>
          <cell r="I227">
            <v>-1533.241390412531</v>
          </cell>
          <cell r="J227">
            <v>1195.1591421324069</v>
          </cell>
          <cell r="K227">
            <v>181.17763440586953</v>
          </cell>
        </row>
        <row r="228">
          <cell r="A228">
            <v>44530</v>
          </cell>
          <cell r="B228">
            <v>-51474.20051637938</v>
          </cell>
          <cell r="C228">
            <v>-7451.6129032258068</v>
          </cell>
          <cell r="D228">
            <v>236114.45111225807</v>
          </cell>
          <cell r="E228">
            <v>-5758.8754058564118</v>
          </cell>
          <cell r="F228">
            <v>38996.055461802171</v>
          </cell>
          <cell r="G228">
            <v>-71646.216194595414</v>
          </cell>
          <cell r="H228">
            <v>-511.22659047032266</v>
          </cell>
          <cell r="I228">
            <v>-490.54318570045479</v>
          </cell>
          <cell r="J228">
            <v>932.24787393923737</v>
          </cell>
          <cell r="K228">
            <v>173.46496401255041</v>
          </cell>
        </row>
        <row r="229">
          <cell r="A229">
            <v>44561</v>
          </cell>
          <cell r="B229">
            <v>-73117.354648064487</v>
          </cell>
          <cell r="C229">
            <v>0</v>
          </cell>
          <cell r="D229">
            <v>359700.38709677418</v>
          </cell>
          <cell r="E229">
            <v>10068.381774125093</v>
          </cell>
          <cell r="F229">
            <v>-3884.8586042403404</v>
          </cell>
          <cell r="G229">
            <v>-46382.112295916188</v>
          </cell>
          <cell r="H229">
            <v>-723.09910567387078</v>
          </cell>
          <cell r="I229">
            <v>-748.90974654309196</v>
          </cell>
          <cell r="J229">
            <v>878.80844320698623</v>
          </cell>
          <cell r="K229">
            <v>-458.30438292907297</v>
          </cell>
        </row>
        <row r="230">
          <cell r="A230">
            <v>44592</v>
          </cell>
          <cell r="B230">
            <v>-8332.4322967741809</v>
          </cell>
          <cell r="C230">
            <v>-29387.096774193549</v>
          </cell>
          <cell r="D230">
            <v>409041.54838709679</v>
          </cell>
          <cell r="E230">
            <v>-39032.242910364817</v>
          </cell>
          <cell r="F230">
            <v>-6736.6878063279437</v>
          </cell>
          <cell r="G230">
            <v>-34399.973076266237</v>
          </cell>
          <cell r="H230">
            <v>-80.815483870967569</v>
          </cell>
          <cell r="I230">
            <v>-1400.4235807570101</v>
          </cell>
          <cell r="J230">
            <v>594.17425168601221</v>
          </cell>
          <cell r="K230">
            <v>566.34205416447514</v>
          </cell>
        </row>
        <row r="231">
          <cell r="A231">
            <v>44620</v>
          </cell>
          <cell r="B231">
            <v>-22614.74766801843</v>
          </cell>
          <cell r="C231">
            <v>-114112.90322580645</v>
          </cell>
          <cell r="D231">
            <v>106258.06451612903</v>
          </cell>
          <cell r="E231">
            <v>-105220.37569832563</v>
          </cell>
          <cell r="F231">
            <v>228698.34781540598</v>
          </cell>
          <cell r="G231">
            <v>-27698.273313806581</v>
          </cell>
          <cell r="H231">
            <v>-215.17474548359843</v>
          </cell>
          <cell r="I231">
            <v>-1048.3583873999237</v>
          </cell>
          <cell r="J231">
            <v>-322.06112438041703</v>
          </cell>
          <cell r="K231">
            <v>-42.928026216442341</v>
          </cell>
        </row>
        <row r="232">
          <cell r="A232">
            <v>44651</v>
          </cell>
          <cell r="B232">
            <v>22124.783434470053</v>
          </cell>
          <cell r="C232">
            <v>-9967.7419354838712</v>
          </cell>
          <cell r="D232">
            <v>0</v>
          </cell>
          <cell r="E232">
            <v>-68326.691001165309</v>
          </cell>
          <cell r="F232">
            <v>-17480.188884283212</v>
          </cell>
          <cell r="G232">
            <v>-17026.924809399861</v>
          </cell>
          <cell r="H232">
            <v>203.58317421381653</v>
          </cell>
          <cell r="I232">
            <v>1348.0424515622399</v>
          </cell>
          <cell r="J232">
            <v>-253.41856716742384</v>
          </cell>
          <cell r="K232">
            <v>-141.0167828201316</v>
          </cell>
        </row>
        <row r="233">
          <cell r="A233">
            <v>44681</v>
          </cell>
          <cell r="B233">
            <v>-2802.8967016129154</v>
          </cell>
          <cell r="C233">
            <v>-23532.258064516129</v>
          </cell>
          <cell r="D233">
            <v>5333.333333333333</v>
          </cell>
          <cell r="E233">
            <v>132842.14132499683</v>
          </cell>
          <cell r="F233">
            <v>-133608.49378814717</v>
          </cell>
          <cell r="G233">
            <v>-9787.8127517486137</v>
          </cell>
          <cell r="H233">
            <v>-25.155229030936169</v>
          </cell>
          <cell r="I233">
            <v>4949.4821474535484</v>
          </cell>
          <cell r="J233">
            <v>-7.8592582819752579</v>
          </cell>
          <cell r="K233">
            <v>-17.44875952468027</v>
          </cell>
        </row>
        <row r="234">
          <cell r="A234">
            <v>44712</v>
          </cell>
          <cell r="B234">
            <v>84550.149298387099</v>
          </cell>
          <cell r="C234">
            <v>-18646.807312903227</v>
          </cell>
          <cell r="D234">
            <v>192366.6997847312</v>
          </cell>
          <cell r="E234">
            <v>130049.8521881614</v>
          </cell>
          <cell r="F234">
            <v>-310901.0320215745</v>
          </cell>
          <cell r="G234">
            <v>-9747.400759786804</v>
          </cell>
          <cell r="H234">
            <v>727.93694533159726</v>
          </cell>
          <cell r="I234">
            <v>-1138.9117823990644</v>
          </cell>
          <cell r="J234">
            <v>-87.555970912919989</v>
          </cell>
          <cell r="K234">
            <v>284.08432682181285</v>
          </cell>
        </row>
        <row r="235">
          <cell r="A235">
            <v>44742</v>
          </cell>
          <cell r="B235">
            <v>1198.4777149462407</v>
          </cell>
          <cell r="C235">
            <v>287562.44727956993</v>
          </cell>
          <cell r="D235">
            <v>-23149.006458064541</v>
          </cell>
          <cell r="E235">
            <v>-3301.9157175208675</v>
          </cell>
          <cell r="F235">
            <v>-265821.53212665953</v>
          </cell>
          <cell r="G235">
            <v>198303.4152430495</v>
          </cell>
          <cell r="H235">
            <v>16.319486156959485</v>
          </cell>
          <cell r="I235">
            <v>-634.13825386496524</v>
          </cell>
          <cell r="J235">
            <v>-103.37972393877052</v>
          </cell>
          <cell r="K235">
            <v>-45.253099404632096</v>
          </cell>
        </row>
        <row r="236">
          <cell r="A236">
            <v>44773</v>
          </cell>
          <cell r="B236">
            <v>37122.889304408614</v>
          </cell>
          <cell r="C236">
            <v>-97631.182795698929</v>
          </cell>
          <cell r="D236">
            <v>296564.51612903224</v>
          </cell>
          <cell r="E236">
            <v>-120200.64147506733</v>
          </cell>
          <cell r="F236">
            <v>-658928.45800052909</v>
          </cell>
          <cell r="G236">
            <v>863922.97997902706</v>
          </cell>
          <cell r="H236">
            <v>301.56125333789851</v>
          </cell>
          <cell r="I236">
            <v>605.76794342611288</v>
          </cell>
          <cell r="J236">
            <v>-694.845874501465</v>
          </cell>
          <cell r="K236">
            <v>-298.60273142248741</v>
          </cell>
        </row>
        <row r="237">
          <cell r="A237">
            <v>44804</v>
          </cell>
          <cell r="B237">
            <v>-150822.19170335485</v>
          </cell>
          <cell r="C237">
            <v>-66725.806451612909</v>
          </cell>
          <cell r="D237">
            <v>29193.548387096758</v>
          </cell>
          <cell r="E237">
            <v>-95943.869952704845</v>
          </cell>
          <cell r="F237">
            <v>196095.17047456629</v>
          </cell>
          <cell r="G237">
            <v>163445.13055096596</v>
          </cell>
          <cell r="H237">
            <v>-1152.7610202161836</v>
          </cell>
          <cell r="I237">
            <v>-1388.9466103621035</v>
          </cell>
          <cell r="J237">
            <v>-421.67200698144086</v>
          </cell>
          <cell r="K237">
            <v>-88.384967972287768</v>
          </cell>
        </row>
        <row r="238">
          <cell r="A238">
            <v>44834</v>
          </cell>
          <cell r="B238">
            <v>478414.22628307954</v>
          </cell>
          <cell r="C238">
            <v>-60389.677419354834</v>
          </cell>
          <cell r="D238">
            <v>-2258.0645161290322</v>
          </cell>
          <cell r="E238">
            <v>-64443.488992956482</v>
          </cell>
          <cell r="F238">
            <v>-433984.402023567</v>
          </cell>
          <cell r="G238">
            <v>-24695.865930517815</v>
          </cell>
          <cell r="H238">
            <v>2088.7260091277785</v>
          </cell>
          <cell r="I238">
            <v>-977.89941829661893</v>
          </cell>
          <cell r="J238">
            <v>158.26768869519231</v>
          </cell>
          <cell r="K238">
            <v>-348.26999181960053</v>
          </cell>
        </row>
      </sheetData>
      <sheetData sheetId="4">
        <row r="1">
          <cell r="A1" t="str">
            <v>Mes</v>
          </cell>
          <cell r="B1" t="str">
            <v>IPC Interno - Núcleo</v>
          </cell>
          <cell r="D1" t="str">
            <v>Var. Mens.</v>
          </cell>
          <cell r="F1" t="str">
            <v>Var. Ia</v>
          </cell>
          <cell r="G1" t="str">
            <v>Var. Acum.</v>
          </cell>
        </row>
        <row r="2">
          <cell r="A2">
            <v>33970</v>
          </cell>
          <cell r="B2">
            <v>4.3868522105005914</v>
          </cell>
        </row>
        <row r="3">
          <cell r="A3">
            <v>34001</v>
          </cell>
          <cell r="B3">
            <v>4.4202403511968651</v>
          </cell>
          <cell r="C3">
            <v>7.6109563518811374E-3</v>
          </cell>
          <cell r="D3">
            <v>1.0076109563518811</v>
          </cell>
        </row>
        <row r="4">
          <cell r="A4">
            <v>34029</v>
          </cell>
          <cell r="B4">
            <v>4.4720667822490405</v>
          </cell>
          <cell r="C4">
            <v>1.1724799317336387E-2</v>
          </cell>
          <cell r="D4">
            <v>1.0117247993173364</v>
          </cell>
        </row>
        <row r="5">
          <cell r="A5">
            <v>34060</v>
          </cell>
          <cell r="B5">
            <v>4.5086220420446823</v>
          </cell>
          <cell r="C5">
            <v>8.1741310171710158E-3</v>
          </cell>
          <cell r="D5">
            <v>1.008174131017171</v>
          </cell>
        </row>
        <row r="6">
          <cell r="A6">
            <v>34090</v>
          </cell>
          <cell r="B6">
            <v>4.5460100143475461</v>
          </cell>
          <cell r="C6">
            <v>8.2925496868457849E-3</v>
          </cell>
          <cell r="D6">
            <v>1.0082925496868458</v>
          </cell>
        </row>
        <row r="7">
          <cell r="A7">
            <v>34121</v>
          </cell>
          <cell r="B7">
            <v>4.5842297290888991</v>
          </cell>
          <cell r="C7">
            <v>8.4073098432975168E-3</v>
          </cell>
          <cell r="D7">
            <v>1.0084073098432975</v>
          </cell>
        </row>
        <row r="8">
          <cell r="A8">
            <v>34151</v>
          </cell>
          <cell r="B8">
            <v>4.60547374402746</v>
          </cell>
          <cell r="C8">
            <v>4.6341514701495612E-3</v>
          </cell>
          <cell r="D8">
            <v>1.0046341514701496</v>
          </cell>
        </row>
        <row r="9">
          <cell r="A9">
            <v>34182</v>
          </cell>
          <cell r="B9">
            <v>4.6271410968741051</v>
          </cell>
          <cell r="C9">
            <v>4.7046957709278026E-3</v>
          </cell>
          <cell r="D9">
            <v>1.0047046957709278</v>
          </cell>
        </row>
        <row r="10">
          <cell r="A10">
            <v>34213</v>
          </cell>
          <cell r="B10">
            <v>4.6576298387288322</v>
          </cell>
          <cell r="C10">
            <v>6.5891100393120627E-3</v>
          </cell>
          <cell r="D10">
            <v>1.0065891100393121</v>
          </cell>
        </row>
        <row r="11">
          <cell r="A11">
            <v>34243</v>
          </cell>
          <cell r="B11">
            <v>4.6693756223840186</v>
          </cell>
          <cell r="C11">
            <v>2.5218370849307004E-3</v>
          </cell>
          <cell r="D11">
            <v>1.0025218370849307</v>
          </cell>
        </row>
        <row r="12">
          <cell r="A12">
            <v>34274</v>
          </cell>
          <cell r="B12">
            <v>4.6771420249792293</v>
          </cell>
          <cell r="C12">
            <v>1.6632636187974281E-3</v>
          </cell>
          <cell r="D12">
            <v>1.0016632636187974</v>
          </cell>
        </row>
        <row r="13">
          <cell r="A13">
            <v>34304</v>
          </cell>
          <cell r="B13">
            <v>4.6795012644827381</v>
          </cell>
          <cell r="C13">
            <v>5.044190428489248E-4</v>
          </cell>
          <cell r="D13">
            <v>1.0005044190428489</v>
          </cell>
        </row>
        <row r="14">
          <cell r="A14">
            <v>34335</v>
          </cell>
          <cell r="B14">
            <v>4.6952111745582918</v>
          </cell>
          <cell r="C14">
            <v>3.3571761578079506E-3</v>
          </cell>
          <cell r="D14">
            <v>1.003357176157808</v>
          </cell>
          <cell r="E14">
            <v>7.0291623528961678E-2</v>
          </cell>
          <cell r="F14">
            <v>1.0702916235289617</v>
          </cell>
          <cell r="G14">
            <v>1.003357176157808</v>
          </cell>
        </row>
        <row r="15">
          <cell r="A15">
            <v>34366</v>
          </cell>
          <cell r="B15">
            <v>4.7013003487266189</v>
          </cell>
          <cell r="C15">
            <v>1.2968903723271641E-3</v>
          </cell>
          <cell r="D15">
            <v>1.0012968903723272</v>
          </cell>
          <cell r="E15">
            <v>6.3584777115943902E-2</v>
          </cell>
          <cell r="F15">
            <v>1.0635847771159439</v>
          </cell>
          <cell r="G15">
            <v>1.0046584204195723</v>
          </cell>
        </row>
        <row r="16">
          <cell r="A16">
            <v>34394</v>
          </cell>
          <cell r="B16">
            <v>4.7207947135911077</v>
          </cell>
          <cell r="C16">
            <v>4.1465899684050012E-3</v>
          </cell>
          <cell r="D16">
            <v>1.004146589968405</v>
          </cell>
          <cell r="E16">
            <v>5.5618116511439775E-2</v>
          </cell>
          <cell r="F16">
            <v>1.0556181165114398</v>
          </cell>
          <cell r="G16">
            <v>1.0088243269473578</v>
          </cell>
        </row>
        <row r="17">
          <cell r="A17">
            <v>34425</v>
          </cell>
          <cell r="B17">
            <v>4.7402454182761238</v>
          </cell>
          <cell r="C17">
            <v>4.1202182821078459E-3</v>
          </cell>
          <cell r="D17">
            <v>1.0041202182821078</v>
          </cell>
          <cell r="E17">
            <v>5.1373429414012017E-2</v>
          </cell>
          <cell r="F17">
            <v>1.051373429414012</v>
          </cell>
          <cell r="G17">
            <v>1.0129809033826815</v>
          </cell>
        </row>
        <row r="18">
          <cell r="A18">
            <v>34455</v>
          </cell>
          <cell r="B18">
            <v>4.7552079947505614</v>
          </cell>
          <cell r="C18">
            <v>3.1564982725893476E-3</v>
          </cell>
          <cell r="D18">
            <v>1.0031564982725893</v>
          </cell>
          <cell r="E18">
            <v>4.6017932152100594E-2</v>
          </cell>
          <cell r="F18">
            <v>1.0460179321521006</v>
          </cell>
          <cell r="G18">
            <v>1.016178375854375</v>
          </cell>
        </row>
        <row r="19">
          <cell r="A19">
            <v>34486</v>
          </cell>
          <cell r="B19">
            <v>4.7770908244417596</v>
          </cell>
          <cell r="C19">
            <v>4.6018659363282755E-3</v>
          </cell>
          <cell r="D19">
            <v>1.0046018659363283</v>
          </cell>
          <cell r="E19">
            <v>4.2070556396655689E-2</v>
          </cell>
          <cell r="F19">
            <v>1.0420705563966557</v>
          </cell>
          <cell r="G19">
            <v>1.0208546925074526</v>
          </cell>
        </row>
        <row r="20">
          <cell r="A20">
            <v>34516</v>
          </cell>
          <cell r="B20">
            <v>4.8002138791571713</v>
          </cell>
          <cell r="C20">
            <v>4.8404050844299551E-3</v>
          </cell>
          <cell r="D20">
            <v>1.00484040508443</v>
          </cell>
          <cell r="E20">
            <v>4.2284495787704213E-2</v>
          </cell>
          <cell r="F20">
            <v>1.0422844957877042</v>
          </cell>
          <cell r="G20">
            <v>1.0257960427515298</v>
          </cell>
        </row>
        <row r="21">
          <cell r="A21">
            <v>34547</v>
          </cell>
          <cell r="B21">
            <v>4.8210394811964514</v>
          </cell>
          <cell r="C21">
            <v>4.3384737771177129E-3</v>
          </cell>
          <cell r="D21">
            <v>1.0043384737771177</v>
          </cell>
          <cell r="E21">
            <v>4.1904575690016266E-2</v>
          </cell>
          <cell r="F21">
            <v>1.0419045756900163</v>
          </cell>
          <cell r="G21">
            <v>1.0302464319836784</v>
          </cell>
        </row>
        <row r="22">
          <cell r="A22">
            <v>34578</v>
          </cell>
          <cell r="B22">
            <v>4.8340742102112957</v>
          </cell>
          <cell r="C22">
            <v>2.7037175417632398E-3</v>
          </cell>
          <cell r="D22">
            <v>1.0027037175417632</v>
          </cell>
          <cell r="E22">
            <v>3.7882866949903171E-2</v>
          </cell>
          <cell r="F22">
            <v>1.0378828669499032</v>
          </cell>
          <cell r="G22">
            <v>1.0330319273341717</v>
          </cell>
        </row>
        <row r="23">
          <cell r="A23">
            <v>34608</v>
          </cell>
          <cell r="B23">
            <v>4.8376027678269704</v>
          </cell>
          <cell r="C23">
            <v>7.2993451532488152E-4</v>
          </cell>
          <cell r="D23">
            <v>1.0007299345153249</v>
          </cell>
          <cell r="E23">
            <v>3.6027760250536556E-2</v>
          </cell>
          <cell r="F23">
            <v>1.0360277602505366</v>
          </cell>
          <cell r="G23">
            <v>1.0337859729933656</v>
          </cell>
        </row>
        <row r="24">
          <cell r="A24">
            <v>34639</v>
          </cell>
          <cell r="B24">
            <v>4.8418857694296147</v>
          </cell>
          <cell r="C24">
            <v>8.8535619979568381E-4</v>
          </cell>
          <cell r="D24">
            <v>1.0008853561997957</v>
          </cell>
          <cell r="E24">
            <v>3.522316482384702E-2</v>
          </cell>
          <cell r="F24">
            <v>1.035223164823847</v>
          </cell>
          <cell r="G24">
            <v>1.0347012418138171</v>
          </cell>
        </row>
        <row r="25">
          <cell r="A25">
            <v>34669</v>
          </cell>
          <cell r="B25">
            <v>4.849330951161452</v>
          </cell>
          <cell r="C25">
            <v>1.5376615819489015E-3</v>
          </cell>
          <cell r="D25">
            <v>1.0015376615819489</v>
          </cell>
          <cell r="E25">
            <v>3.6292262162148647E-2</v>
          </cell>
          <cell r="F25">
            <v>1.0362922621621486</v>
          </cell>
          <cell r="G25">
            <v>1.0362922621621491</v>
          </cell>
        </row>
        <row r="26">
          <cell r="A26">
            <v>34700</v>
          </cell>
          <cell r="B26">
            <v>4.8645618765087359</v>
          </cell>
          <cell r="C26">
            <v>3.1408302507454078E-3</v>
          </cell>
          <cell r="D26">
            <v>1.0031408302507454</v>
          </cell>
          <cell r="E26">
            <v>3.606881472511736E-2</v>
          </cell>
          <cell r="F26">
            <v>1.0360688147251174</v>
          </cell>
          <cell r="G26">
            <v>1.0031408302507454</v>
          </cell>
        </row>
        <row r="27">
          <cell r="A27">
            <v>34731</v>
          </cell>
          <cell r="B27">
            <v>4.8709125983510599</v>
          </cell>
          <cell r="C27">
            <v>1.3055074647096987E-3</v>
          </cell>
          <cell r="D27">
            <v>1.0013055074647097</v>
          </cell>
          <cell r="E27">
            <v>3.6077731062296836E-2</v>
          </cell>
          <cell r="F27">
            <v>1.0360777310622968</v>
          </cell>
          <cell r="G27">
            <v>1.0044504380927928</v>
          </cell>
        </row>
        <row r="28">
          <cell r="A28">
            <v>34759</v>
          </cell>
          <cell r="B28">
            <v>4.8820239885015848</v>
          </cell>
          <cell r="C28">
            <v>2.2811721471427404E-3</v>
          </cell>
          <cell r="D28">
            <v>1.0022811721471427</v>
          </cell>
          <cell r="E28">
            <v>3.4152994292740546E-2</v>
          </cell>
          <cell r="F28">
            <v>1.0341529942927405</v>
          </cell>
          <cell r="G28">
            <v>1.0067417624553554</v>
          </cell>
        </row>
        <row r="29">
          <cell r="A29">
            <v>34790</v>
          </cell>
          <cell r="B29">
            <v>4.9049770210757027</v>
          </cell>
          <cell r="C29">
            <v>4.7015403095473918E-3</v>
          </cell>
          <cell r="D29">
            <v>1.0047015403095474</v>
          </cell>
          <cell r="E29">
            <v>3.4751703395873301E-2</v>
          </cell>
          <cell r="F29">
            <v>1.0347517033958733</v>
          </cell>
          <cell r="G29">
            <v>1.011474999432844</v>
          </cell>
        </row>
        <row r="30">
          <cell r="A30">
            <v>34820</v>
          </cell>
          <cell r="B30">
            <v>4.9139818148651262</v>
          </cell>
          <cell r="C30">
            <v>1.8358483129954362E-3</v>
          </cell>
          <cell r="D30">
            <v>1.0018358483129954</v>
          </cell>
          <cell r="E30">
            <v>3.3389458524178295E-2</v>
          </cell>
          <cell r="F30">
            <v>1.0333894585241783</v>
          </cell>
          <cell r="G30">
            <v>1.0133319141041899</v>
          </cell>
        </row>
        <row r="31">
          <cell r="A31">
            <v>34851</v>
          </cell>
          <cell r="B31">
            <v>4.9231461004188661</v>
          </cell>
          <cell r="C31">
            <v>1.8649408766668873E-3</v>
          </cell>
          <cell r="D31">
            <v>1.0018649408766669</v>
          </cell>
          <cell r="E31">
            <v>3.0574104898701382E-2</v>
          </cell>
          <cell r="F31">
            <v>1.0305741048987014</v>
          </cell>
          <cell r="G31">
            <v>1.0152217182124339</v>
          </cell>
        </row>
        <row r="32">
          <cell r="A32">
            <v>34881</v>
          </cell>
          <cell r="B32">
            <v>4.9289539702356562</v>
          </cell>
          <cell r="C32">
            <v>1.1797069797088167E-3</v>
          </cell>
          <cell r="D32">
            <v>1.0011797069797088</v>
          </cell>
          <cell r="E32">
            <v>2.6819657273498221E-2</v>
          </cell>
          <cell r="F32">
            <v>1.0268196572734982</v>
          </cell>
          <cell r="G32">
            <v>1.016419382359361</v>
          </cell>
        </row>
        <row r="33">
          <cell r="A33">
            <v>34912</v>
          </cell>
          <cell r="B33">
            <v>4.9350698064726135</v>
          </cell>
          <cell r="C33">
            <v>1.2407980017441478E-3</v>
          </cell>
          <cell r="D33">
            <v>1.0012407980017441</v>
          </cell>
          <cell r="E33">
            <v>2.3652642904277377E-2</v>
          </cell>
          <cell r="F33">
            <v>1.0236526429042774</v>
          </cell>
          <cell r="G33">
            <v>1.0176805534979265</v>
          </cell>
        </row>
        <row r="34">
          <cell r="A34">
            <v>34943</v>
          </cell>
          <cell r="B34">
            <v>4.9383009087362204</v>
          </cell>
          <cell r="C34">
            <v>6.5472270713762271E-4</v>
          </cell>
          <cell r="D34">
            <v>1.0006547227071376</v>
          </cell>
          <cell r="E34">
            <v>2.1560839571879375E-2</v>
          </cell>
          <cell r="F34">
            <v>1.0215608395718794</v>
          </cell>
          <cell r="G34">
            <v>1.0183468520649139</v>
          </cell>
        </row>
        <row r="35">
          <cell r="A35">
            <v>34973</v>
          </cell>
          <cell r="B35">
            <v>4.9391852937272613</v>
          </cell>
          <cell r="C35">
            <v>1.7908689798074029E-4</v>
          </cell>
          <cell r="D35">
            <v>1.0001790868979807</v>
          </cell>
          <cell r="E35">
            <v>2.0998525669754686E-2</v>
          </cell>
          <cell r="F35">
            <v>1.0209985256697547</v>
          </cell>
          <cell r="G35">
            <v>1.0185292246437188</v>
          </cell>
        </row>
        <row r="36">
          <cell r="A36">
            <v>35004</v>
          </cell>
          <cell r="B36">
            <v>4.9321823739092521</v>
          </cell>
          <cell r="C36">
            <v>-1.4178289336306271E-3</v>
          </cell>
          <cell r="D36">
            <v>0.99858217106636937</v>
          </cell>
          <cell r="E36">
            <v>1.8649057160692761E-2</v>
          </cell>
          <cell r="F36">
            <v>1.0186490571606928</v>
          </cell>
          <cell r="G36">
            <v>1.0170851244392705</v>
          </cell>
        </row>
        <row r="37">
          <cell r="A37">
            <v>35034</v>
          </cell>
          <cell r="B37">
            <v>4.9264083442550346</v>
          </cell>
          <cell r="C37">
            <v>-1.1706845401260324E-3</v>
          </cell>
          <cell r="D37">
            <v>0.99882931545987397</v>
          </cell>
          <cell r="E37">
            <v>1.5894438608097472E-2</v>
          </cell>
          <cell r="F37">
            <v>1.0158944386080975</v>
          </cell>
          <cell r="G37">
            <v>1.0158944386080972</v>
          </cell>
        </row>
        <row r="38">
          <cell r="A38">
            <v>35065</v>
          </cell>
          <cell r="B38">
            <v>4.9257793434172497</v>
          </cell>
          <cell r="C38">
            <v>-1.2767939517610571E-4</v>
          </cell>
          <cell r="D38">
            <v>0.99987232060482389</v>
          </cell>
          <cell r="E38">
            <v>1.2584374186735303E-2</v>
          </cell>
          <cell r="F38">
            <v>1.0125843741867353</v>
          </cell>
          <cell r="G38">
            <v>0.99987232060482389</v>
          </cell>
        </row>
        <row r="39">
          <cell r="A39">
            <v>35096</v>
          </cell>
          <cell r="B39">
            <v>4.9152185548494378</v>
          </cell>
          <cell r="C39">
            <v>-2.1439832829550642E-3</v>
          </cell>
          <cell r="D39">
            <v>0.99785601671704494</v>
          </cell>
          <cell r="E39">
            <v>9.0960278189711197E-3</v>
          </cell>
          <cell r="F39">
            <v>1.0090960278189711</v>
          </cell>
          <cell r="G39">
            <v>0.99772861106435762</v>
          </cell>
        </row>
        <row r="40">
          <cell r="A40">
            <v>35125</v>
          </cell>
          <cell r="B40">
            <v>4.9123293977376425</v>
          </cell>
          <cell r="C40">
            <v>-5.8779830022914759E-4</v>
          </cell>
          <cell r="D40">
            <v>0.99941220169977085</v>
          </cell>
          <cell r="E40">
            <v>6.207550251173366E-3</v>
          </cell>
          <cell r="F40">
            <v>1.0062075502511734</v>
          </cell>
          <cell r="G40">
            <v>0.99714214788268396</v>
          </cell>
        </row>
        <row r="41">
          <cell r="A41">
            <v>35156</v>
          </cell>
          <cell r="B41">
            <v>4.908070513783235</v>
          </cell>
          <cell r="C41">
            <v>-8.6697849626471424E-4</v>
          </cell>
          <cell r="D41">
            <v>0.99913302150373529</v>
          </cell>
          <cell r="E41">
            <v>6.3068444444080995E-4</v>
          </cell>
          <cell r="F41">
            <v>1.0006306844444408</v>
          </cell>
          <cell r="G41">
            <v>0.99627764708275046</v>
          </cell>
        </row>
        <row r="42">
          <cell r="A42">
            <v>35186</v>
          </cell>
          <cell r="B42">
            <v>4.9069180989862176</v>
          </cell>
          <cell r="C42">
            <v>-2.3479996747832743E-4</v>
          </cell>
          <cell r="D42">
            <v>0.99976520003252167</v>
          </cell>
          <cell r="E42">
            <v>-1.4374729384509788E-3</v>
          </cell>
          <cell r="F42">
            <v>0.99856252706154902</v>
          </cell>
          <cell r="G42">
            <v>0.99604372112361605</v>
          </cell>
        </row>
        <row r="43">
          <cell r="A43">
            <v>35217</v>
          </cell>
          <cell r="B43">
            <v>4.9075873592740429</v>
          </cell>
          <cell r="C43">
            <v>1.3639116739350143E-4</v>
          </cell>
          <cell r="D43">
            <v>1.0001363911673935</v>
          </cell>
          <cell r="E43">
            <v>-3.1603248872706935E-3</v>
          </cell>
          <cell r="F43">
            <v>0.99683967511272931</v>
          </cell>
          <cell r="G43">
            <v>0.99617957268951507</v>
          </cell>
        </row>
        <row r="44">
          <cell r="A44">
            <v>35247</v>
          </cell>
          <cell r="B44">
            <v>4.9080712635220856</v>
          </cell>
          <cell r="C44">
            <v>9.8603287647769378E-5</v>
          </cell>
          <cell r="D44">
            <v>1.0000986032876478</v>
          </cell>
          <cell r="E44">
            <v>-4.236742083548406E-3</v>
          </cell>
          <cell r="F44">
            <v>0.99576325791645159</v>
          </cell>
          <cell r="G44">
            <v>0.99627779927046978</v>
          </cell>
        </row>
        <row r="45">
          <cell r="A45">
            <v>35278</v>
          </cell>
          <cell r="B45">
            <v>4.9022126918519415</v>
          </cell>
          <cell r="C45">
            <v>-1.1936606776039582E-3</v>
          </cell>
          <cell r="D45">
            <v>0.99880633932239604</v>
          </cell>
          <cell r="E45">
            <v>-6.6578824432388384E-3</v>
          </cell>
          <cell r="F45">
            <v>0.99334211755676116</v>
          </cell>
          <cell r="G45">
            <v>0.99508858163751079</v>
          </cell>
        </row>
        <row r="46">
          <cell r="A46">
            <v>35309</v>
          </cell>
          <cell r="B46">
            <v>4.9015475606863754</v>
          </cell>
          <cell r="C46">
            <v>-1.3567978530826252E-4</v>
          </cell>
          <cell r="D46">
            <v>0.99986432021469174</v>
          </cell>
          <cell r="E46">
            <v>-7.4425088161043096E-3</v>
          </cell>
          <cell r="F46">
            <v>0.99255749118389569</v>
          </cell>
          <cell r="G46">
            <v>0.99495356823239156</v>
          </cell>
        </row>
        <row r="47">
          <cell r="A47">
            <v>35339</v>
          </cell>
          <cell r="B47">
            <v>4.8955389972179626</v>
          </cell>
          <cell r="C47">
            <v>-1.2258502838176089E-3</v>
          </cell>
          <cell r="D47">
            <v>0.99877414971618239</v>
          </cell>
          <cell r="E47">
            <v>-8.8367400519938633E-3</v>
          </cell>
          <cell r="F47">
            <v>0.99116325994800614</v>
          </cell>
          <cell r="G47">
            <v>0.99373390411838858</v>
          </cell>
        </row>
        <row r="48">
          <cell r="A48">
            <v>35370</v>
          </cell>
          <cell r="B48">
            <v>4.8837838084290413</v>
          </cell>
          <cell r="C48">
            <v>-2.4012041974543763E-3</v>
          </cell>
          <cell r="D48">
            <v>0.99759879580254562</v>
          </cell>
          <cell r="E48">
            <v>-9.8128093835772034E-3</v>
          </cell>
          <cell r="F48">
            <v>0.9901871906164228</v>
          </cell>
          <cell r="G48">
            <v>0.99134774609666676</v>
          </cell>
        </row>
        <row r="49">
          <cell r="A49">
            <v>35400</v>
          </cell>
          <cell r="B49">
            <v>4.8780087123551379</v>
          </cell>
          <cell r="C49">
            <v>-1.1825044474605972E-3</v>
          </cell>
          <cell r="D49">
            <v>0.9988174955525394</v>
          </cell>
          <cell r="E49">
            <v>-9.8245270220724823E-3</v>
          </cell>
          <cell r="F49">
            <v>0.99017547297792752</v>
          </cell>
          <cell r="G49">
            <v>0.99017547297792741</v>
          </cell>
        </row>
        <row r="50">
          <cell r="A50">
            <v>35431</v>
          </cell>
          <cell r="B50">
            <v>4.8751968232800476</v>
          </cell>
          <cell r="C50">
            <v>-5.7644199526918349E-4</v>
          </cell>
          <cell r="D50">
            <v>0.99942355800473082</v>
          </cell>
          <cell r="E50">
            <v>-1.0268937483933316E-2</v>
          </cell>
          <cell r="F50">
            <v>0.98973106251606668</v>
          </cell>
          <cell r="G50">
            <v>0.99942355800473082</v>
          </cell>
        </row>
        <row r="51">
          <cell r="A51">
            <v>35462</v>
          </cell>
          <cell r="B51">
            <v>4.8687397386941305</v>
          </cell>
          <cell r="C51">
            <v>-1.3244766970398336E-3</v>
          </cell>
          <cell r="D51">
            <v>0.99867552330296017</v>
          </cell>
          <cell r="E51">
            <v>-9.4561036577814894E-3</v>
          </cell>
          <cell r="F51">
            <v>0.99054389634221851</v>
          </cell>
          <cell r="G51">
            <v>0.9980998447916809</v>
          </cell>
        </row>
        <row r="52">
          <cell r="A52">
            <v>35490</v>
          </cell>
          <cell r="B52">
            <v>4.8614251261590127</v>
          </cell>
          <cell r="C52">
            <v>-1.5023626087434794E-3</v>
          </cell>
          <cell r="D52">
            <v>0.99849763739125652</v>
          </cell>
          <cell r="E52">
            <v>-1.0362552560517102E-2</v>
          </cell>
          <cell r="F52">
            <v>0.9896374474394829</v>
          </cell>
          <cell r="G52">
            <v>0.99660033690507321</v>
          </cell>
        </row>
        <row r="53">
          <cell r="A53">
            <v>35521</v>
          </cell>
          <cell r="B53">
            <v>4.8604576229340113</v>
          </cell>
          <cell r="C53">
            <v>-1.9901637892050239E-4</v>
          </cell>
          <cell r="D53">
            <v>0.9998009836210795</v>
          </cell>
          <cell r="E53">
            <v>-9.70093863067234E-3</v>
          </cell>
          <cell r="F53">
            <v>0.99029906136932766</v>
          </cell>
          <cell r="G53">
            <v>0.99640199711479138</v>
          </cell>
        </row>
        <row r="54">
          <cell r="A54">
            <v>35551</v>
          </cell>
          <cell r="B54">
            <v>4.8572585827587353</v>
          </cell>
          <cell r="C54">
            <v>-6.5817674454793362E-4</v>
          </cell>
          <cell r="D54">
            <v>0.99934182325545207</v>
          </cell>
          <cell r="E54">
            <v>-1.0120306723224504E-2</v>
          </cell>
          <cell r="F54">
            <v>0.9898796932767755</v>
          </cell>
          <cell r="G54">
            <v>0.99574618849206931</v>
          </cell>
        </row>
        <row r="55">
          <cell r="A55">
            <v>35582</v>
          </cell>
          <cell r="B55">
            <v>4.8611676194228419</v>
          </cell>
          <cell r="C55">
            <v>8.0478249150295333E-4</v>
          </cell>
          <cell r="D55">
            <v>1.000804782491503</v>
          </cell>
          <cell r="E55">
            <v>-9.4587699520987112E-3</v>
          </cell>
          <cell r="F55">
            <v>0.99054123004790129</v>
          </cell>
          <cell r="G55">
            <v>0.99654754759054853</v>
          </cell>
        </row>
        <row r="56">
          <cell r="A56">
            <v>35612</v>
          </cell>
          <cell r="B56">
            <v>4.8685392777563798</v>
          </cell>
          <cell r="C56">
            <v>1.51643780068067E-3</v>
          </cell>
          <cell r="D56">
            <v>1.0015164378006807</v>
          </cell>
          <cell r="E56">
            <v>-8.0544848766799237E-3</v>
          </cell>
          <cell r="F56">
            <v>0.99194551512332008</v>
          </cell>
          <cell r="G56">
            <v>0.99805874996189048</v>
          </cell>
        </row>
        <row r="57">
          <cell r="A57">
            <v>35643</v>
          </cell>
          <cell r="B57">
            <v>4.8891334903215045</v>
          </cell>
          <cell r="C57">
            <v>4.2300598578337567E-3</v>
          </cell>
          <cell r="D57">
            <v>1.0042300598578338</v>
          </cell>
          <cell r="E57">
            <v>-2.6680200049614688E-3</v>
          </cell>
          <cell r="F57">
            <v>0.99733197999503853</v>
          </cell>
          <cell r="G57">
            <v>1.002280598215864</v>
          </cell>
        </row>
        <row r="58">
          <cell r="A58">
            <v>35674</v>
          </cell>
          <cell r="B58">
            <v>4.8934792589687248</v>
          </cell>
          <cell r="C58">
            <v>8.8886275161503825E-4</v>
          </cell>
          <cell r="D58">
            <v>1.000888862751615</v>
          </cell>
          <cell r="E58">
            <v>-1.6460723103788322E-3</v>
          </cell>
          <cell r="F58">
            <v>0.99835392768962117</v>
          </cell>
          <cell r="G58">
            <v>1.0031714881062845</v>
          </cell>
        </row>
        <row r="59">
          <cell r="A59">
            <v>35704</v>
          </cell>
          <cell r="B59">
            <v>4.8801775262428713</v>
          </cell>
          <cell r="C59">
            <v>-2.7182566885256554E-3</v>
          </cell>
          <cell r="D59">
            <v>0.99728174331147434</v>
          </cell>
          <cell r="E59">
            <v>-3.1378508033172992E-3</v>
          </cell>
          <cell r="F59">
            <v>0.9968621491966827</v>
          </cell>
          <cell r="G59">
            <v>1.0004446104990015</v>
          </cell>
        </row>
        <row r="60">
          <cell r="A60">
            <v>35735</v>
          </cell>
          <cell r="B60">
            <v>4.8701367668229025</v>
          </cell>
          <cell r="C60">
            <v>-2.0574578211499661E-3</v>
          </cell>
          <cell r="D60">
            <v>0.99794254217885003</v>
          </cell>
          <cell r="E60">
            <v>-2.7943582561097413E-3</v>
          </cell>
          <cell r="F60">
            <v>0.99720564174389026</v>
          </cell>
          <cell r="G60">
            <v>0.99838623791050296</v>
          </cell>
        </row>
        <row r="61">
          <cell r="A61">
            <v>35765</v>
          </cell>
          <cell r="B61">
            <v>4.8685917822239837</v>
          </cell>
          <cell r="C61">
            <v>-3.1723638839953328E-4</v>
          </cell>
          <cell r="D61">
            <v>0.99968276361160047</v>
          </cell>
          <cell r="E61">
            <v>-1.9304865338396482E-3</v>
          </cell>
          <cell r="F61">
            <v>0.99806951346616035</v>
          </cell>
          <cell r="G61">
            <v>0.99806951346616046</v>
          </cell>
        </row>
        <row r="62">
          <cell r="A62">
            <v>35796</v>
          </cell>
          <cell r="B62">
            <v>4.8713148928863861</v>
          </cell>
          <cell r="C62">
            <v>5.5932203483255449E-4</v>
          </cell>
          <cell r="D62">
            <v>1.0005593220348326</v>
          </cell>
          <cell r="E62">
            <v>-7.9626126582710288E-4</v>
          </cell>
          <cell r="F62">
            <v>0.9992037387341729</v>
          </cell>
          <cell r="G62">
            <v>1.0005593220348326</v>
          </cell>
        </row>
        <row r="63">
          <cell r="A63">
            <v>35827</v>
          </cell>
          <cell r="B63">
            <v>4.8787177565145408</v>
          </cell>
          <cell r="C63">
            <v>1.5196848881531277E-3</v>
          </cell>
          <cell r="D63">
            <v>1.0015196848881531</v>
          </cell>
          <cell r="E63">
            <v>2.0494046418439993E-3</v>
          </cell>
          <cell r="F63">
            <v>1.002049404641844</v>
          </cell>
          <cell r="G63">
            <v>1.0020798569162297</v>
          </cell>
        </row>
        <row r="64">
          <cell r="A64">
            <v>35855</v>
          </cell>
          <cell r="B64">
            <v>4.8939146912935065</v>
          </cell>
          <cell r="C64">
            <v>3.1149444459404041E-3</v>
          </cell>
          <cell r="D64">
            <v>1.0031149444459404</v>
          </cell>
          <cell r="E64">
            <v>6.6831359717276495E-3</v>
          </cell>
          <cell r="F64">
            <v>1.0066831359717276</v>
          </cell>
          <cell r="G64">
            <v>1.0052012800009196</v>
          </cell>
        </row>
        <row r="65">
          <cell r="A65">
            <v>35886</v>
          </cell>
          <cell r="B65">
            <v>4.9085614946124583</v>
          </cell>
          <cell r="C65">
            <v>2.9928603669795439E-3</v>
          </cell>
          <cell r="D65">
            <v>1.0029928603669795</v>
          </cell>
          <cell r="E65">
            <v>9.8969840723370783E-3</v>
          </cell>
          <cell r="F65">
            <v>1.0098969840723371</v>
          </cell>
          <cell r="G65">
            <v>1.0082097070726714</v>
          </cell>
        </row>
        <row r="66">
          <cell r="A66">
            <v>35916</v>
          </cell>
          <cell r="B66">
            <v>4.9189548331028732</v>
          </cell>
          <cell r="C66">
            <v>2.1173898914830236E-3</v>
          </cell>
          <cell r="D66">
            <v>1.002117389891483</v>
          </cell>
          <cell r="E66">
            <v>1.2701866555578034E-2</v>
          </cell>
          <cell r="F66">
            <v>1.012701866555578</v>
          </cell>
          <cell r="G66">
            <v>1.0103444801149222</v>
          </cell>
        </row>
        <row r="67">
          <cell r="A67">
            <v>35947</v>
          </cell>
          <cell r="B67">
            <v>4.9414545669096883</v>
          </cell>
          <cell r="C67">
            <v>4.5740883114844255E-3</v>
          </cell>
          <cell r="D67">
            <v>1.0045740883114844</v>
          </cell>
          <cell r="E67">
            <v>1.6515980063320335E-2</v>
          </cell>
          <cell r="F67">
            <v>1.0165159800633203</v>
          </cell>
          <cell r="G67">
            <v>1.0149658849919887</v>
          </cell>
        </row>
        <row r="68">
          <cell r="A68">
            <v>35977</v>
          </cell>
          <cell r="B68">
            <v>4.947695375427732</v>
          </cell>
          <cell r="C68">
            <v>1.2629496909342119E-3</v>
          </cell>
          <cell r="D68">
            <v>1.0012629496909342</v>
          </cell>
          <cell r="E68">
            <v>1.6258695505036558E-2</v>
          </cell>
          <cell r="F68">
            <v>1.0162586955050366</v>
          </cell>
          <cell r="G68">
            <v>1.0162477358427482</v>
          </cell>
        </row>
        <row r="69">
          <cell r="A69">
            <v>36008</v>
          </cell>
          <cell r="B69">
            <v>4.9463007339965444</v>
          </cell>
          <cell r="C69">
            <v>-2.8187698016213236E-4</v>
          </cell>
          <cell r="D69">
            <v>0.99971812301983787</v>
          </cell>
          <cell r="E69">
            <v>1.1692714831412987E-2</v>
          </cell>
          <cell r="F69">
            <v>1.011692714831413</v>
          </cell>
          <cell r="G69">
            <v>1.0159612789998722</v>
          </cell>
        </row>
        <row r="70">
          <cell r="A70">
            <v>36039</v>
          </cell>
          <cell r="B70">
            <v>4.9361550252473361</v>
          </cell>
          <cell r="C70">
            <v>-2.0511710255455284E-3</v>
          </cell>
          <cell r="D70">
            <v>0.99794882897445447</v>
          </cell>
          <cell r="E70">
            <v>8.7209455727017549E-3</v>
          </cell>
          <cell r="F70">
            <v>1.0087209455727018</v>
          </cell>
          <cell r="G70">
            <v>1.0138773686613114</v>
          </cell>
        </row>
        <row r="71">
          <cell r="A71">
            <v>36069</v>
          </cell>
          <cell r="B71">
            <v>4.9100934165834893</v>
          </cell>
          <cell r="C71">
            <v>-5.2797386894348763E-3</v>
          </cell>
          <cell r="D71">
            <v>0.99472026131056512</v>
          </cell>
          <cell r="E71">
            <v>6.1300823955168227E-3</v>
          </cell>
          <cell r="F71">
            <v>1.0061300823955168</v>
          </cell>
          <cell r="G71">
            <v>1.0085243610916479</v>
          </cell>
        </row>
        <row r="72">
          <cell r="A72">
            <v>36100</v>
          </cell>
          <cell r="B72">
            <v>4.8883341851015567</v>
          </cell>
          <cell r="C72">
            <v>-4.4315310597640156E-3</v>
          </cell>
          <cell r="D72">
            <v>0.99556846894023598</v>
          </cell>
          <cell r="E72">
            <v>3.7365312618367064E-3</v>
          </cell>
          <cell r="F72">
            <v>1.0037365312618367</v>
          </cell>
          <cell r="G72">
            <v>1.0040550540609416</v>
          </cell>
        </row>
        <row r="73">
          <cell r="A73">
            <v>36130</v>
          </cell>
          <cell r="B73">
            <v>4.8740715120439972</v>
          </cell>
          <cell r="C73">
            <v>-2.9176959916178413E-3</v>
          </cell>
          <cell r="D73">
            <v>0.99708230400838216</v>
          </cell>
          <cell r="E73">
            <v>1.1255266543439557E-3</v>
          </cell>
          <cell r="F73">
            <v>1.001125526654344</v>
          </cell>
          <cell r="G73">
            <v>1.0011255266543444</v>
          </cell>
        </row>
        <row r="74">
          <cell r="A74">
            <v>36161</v>
          </cell>
          <cell r="B74">
            <v>4.859884478545343</v>
          </cell>
          <cell r="C74">
            <v>-2.9107150897556E-3</v>
          </cell>
          <cell r="D74">
            <v>0.9970892849102444</v>
          </cell>
          <cell r="E74">
            <v>-2.3464741229796138E-3</v>
          </cell>
          <cell r="F74">
            <v>0.99765352587702039</v>
          </cell>
          <cell r="G74">
            <v>0.9970892849102444</v>
          </cell>
        </row>
        <row r="75">
          <cell r="A75">
            <v>36192</v>
          </cell>
          <cell r="B75">
            <v>4.8395616884986268</v>
          </cell>
          <cell r="C75">
            <v>-4.181743441934449E-3</v>
          </cell>
          <cell r="D75">
            <v>0.99581825655806555</v>
          </cell>
          <cell r="E75">
            <v>-8.0258932715729925E-3</v>
          </cell>
          <cell r="F75">
            <v>0.99197410672842701</v>
          </cell>
          <cell r="G75">
            <v>0.99291971333204787</v>
          </cell>
        </row>
        <row r="76">
          <cell r="A76">
            <v>36220</v>
          </cell>
          <cell r="B76">
            <v>4.8291432491930495</v>
          </cell>
          <cell r="C76">
            <v>-2.1527650593518022E-3</v>
          </cell>
          <cell r="D76">
            <v>0.9978472349406482</v>
          </cell>
          <cell r="E76">
            <v>-1.3235098318262084E-2</v>
          </cell>
          <cell r="F76">
            <v>0.98676490168173792</v>
          </cell>
          <cell r="G76">
            <v>0.990782190466445</v>
          </cell>
        </row>
        <row r="77">
          <cell r="A77">
            <v>36251</v>
          </cell>
          <cell r="B77">
            <v>4.8186172334213087</v>
          </cell>
          <cell r="C77">
            <v>-2.1796859667602142E-3</v>
          </cell>
          <cell r="D77">
            <v>0.99782031403323979</v>
          </cell>
          <cell r="E77">
            <v>-1.8323955254481494E-2</v>
          </cell>
          <cell r="F77">
            <v>0.98167604474551851</v>
          </cell>
          <cell r="G77">
            <v>0.98862259642976935</v>
          </cell>
        </row>
        <row r="78">
          <cell r="A78">
            <v>36281</v>
          </cell>
          <cell r="B78">
            <v>4.8136522465959475</v>
          </cell>
          <cell r="C78">
            <v>-1.0303758495122661E-3</v>
          </cell>
          <cell r="D78">
            <v>0.99896962415048773</v>
          </cell>
          <cell r="E78">
            <v>-2.1407512384190919E-2</v>
          </cell>
          <cell r="F78">
            <v>0.97859248761580908</v>
          </cell>
          <cell r="G78">
            <v>0.987603943582126</v>
          </cell>
        </row>
        <row r="79">
          <cell r="A79">
            <v>36312</v>
          </cell>
          <cell r="B79">
            <v>4.8087594295161971</v>
          </cell>
          <cell r="C79">
            <v>-1.0164458978544344E-3</v>
          </cell>
          <cell r="D79">
            <v>0.99898355410214557</v>
          </cell>
          <cell r="E79">
            <v>-2.6853456931908326E-2</v>
          </cell>
          <cell r="F79">
            <v>0.97314654306809167</v>
          </cell>
          <cell r="G79">
            <v>0.98660009760496703</v>
          </cell>
        </row>
        <row r="80">
          <cell r="A80">
            <v>36342</v>
          </cell>
          <cell r="B80">
            <v>4.8009362386758339</v>
          </cell>
          <cell r="C80">
            <v>-1.6268625941951997E-3</v>
          </cell>
          <cell r="D80">
            <v>0.9983731374058048</v>
          </cell>
          <cell r="E80">
            <v>-2.9662120566428474E-2</v>
          </cell>
          <cell r="F80">
            <v>0.97033787943357153</v>
          </cell>
          <cell r="G80">
            <v>0.98499503481074413</v>
          </cell>
        </row>
        <row r="81">
          <cell r="A81">
            <v>36373</v>
          </cell>
          <cell r="B81">
            <v>4.7855327488256094</v>
          </cell>
          <cell r="C81">
            <v>-3.2084345811834725E-3</v>
          </cell>
          <cell r="D81">
            <v>0.99679156541881653</v>
          </cell>
          <cell r="E81">
            <v>-3.2502670948807544E-2</v>
          </cell>
          <cell r="F81">
            <v>0.96749732905119246</v>
          </cell>
          <cell r="G81">
            <v>0.98183474267876336</v>
          </cell>
        </row>
        <row r="82">
          <cell r="A82">
            <v>36404</v>
          </cell>
          <cell r="B82">
            <v>4.7668212903780223</v>
          </cell>
          <cell r="C82">
            <v>-3.9100053075969976E-3</v>
          </cell>
          <cell r="D82">
            <v>0.996089994692403</v>
          </cell>
          <cell r="E82">
            <v>-3.4304784595137194E-2</v>
          </cell>
          <cell r="F82">
            <v>0.96569521540486281</v>
          </cell>
          <cell r="G82">
            <v>0.97799576362370622</v>
          </cell>
        </row>
        <row r="83">
          <cell r="A83">
            <v>36434</v>
          </cell>
          <cell r="B83">
            <v>4.7555979243459356</v>
          </cell>
          <cell r="C83">
            <v>-2.3544759386598946E-3</v>
          </cell>
          <cell r="D83">
            <v>0.99764552406134011</v>
          </cell>
          <cell r="E83">
            <v>-3.1464878390247364E-2</v>
          </cell>
          <cell r="F83">
            <v>0.96853512160975264</v>
          </cell>
          <cell r="G83">
            <v>0.97569309613014288</v>
          </cell>
        </row>
        <row r="84">
          <cell r="A84">
            <v>36465</v>
          </cell>
          <cell r="B84">
            <v>4.7389218341744881</v>
          </cell>
          <cell r="C84">
            <v>-3.5066232336580239E-3</v>
          </cell>
          <cell r="D84">
            <v>0.99649337676634198</v>
          </cell>
          <cell r="E84">
            <v>-3.0565085215008558E-2</v>
          </cell>
          <cell r="F84">
            <v>0.96943491478499144</v>
          </cell>
          <cell r="G84">
            <v>0.97227170805033314</v>
          </cell>
        </row>
        <row r="85">
          <cell r="A85">
            <v>36495</v>
          </cell>
          <cell r="B85">
            <v>4.7306522349552562</v>
          </cell>
          <cell r="C85">
            <v>-1.7450381138587323E-3</v>
          </cell>
          <cell r="D85">
            <v>0.99825496188614127</v>
          </cell>
          <cell r="E85">
            <v>-2.9424943137240978E-2</v>
          </cell>
          <cell r="F85">
            <v>0.97057505686275902</v>
          </cell>
          <cell r="G85">
            <v>0.9705750568627588</v>
          </cell>
        </row>
        <row r="86">
          <cell r="A86">
            <v>36526</v>
          </cell>
          <cell r="B86">
            <v>4.7289722706595096</v>
          </cell>
          <cell r="C86">
            <v>-3.5512318646746532E-4</v>
          </cell>
          <cell r="D86">
            <v>0.99964487681353253</v>
          </cell>
          <cell r="E86">
            <v>-2.6937308584960018E-2</v>
          </cell>
          <cell r="F86">
            <v>0.97306269141503998</v>
          </cell>
          <cell r="G86">
            <v>0.99964487681353253</v>
          </cell>
        </row>
        <row r="87">
          <cell r="A87">
            <v>36557</v>
          </cell>
          <cell r="B87">
            <v>4.7179948332152115</v>
          </cell>
          <cell r="C87">
            <v>-2.3213156719921191E-3</v>
          </cell>
          <cell r="D87">
            <v>0.99767868432800788</v>
          </cell>
          <cell r="E87">
            <v>-2.5119393678217361E-2</v>
          </cell>
          <cell r="F87">
            <v>0.97488060632178264</v>
          </cell>
          <cell r="G87">
            <v>0.9973243854945586</v>
          </cell>
        </row>
        <row r="88">
          <cell r="A88">
            <v>36586</v>
          </cell>
          <cell r="B88">
            <v>4.7227903522807795</v>
          </cell>
          <cell r="C88">
            <v>1.0164316060303769E-3</v>
          </cell>
          <cell r="D88">
            <v>1.0010164316060304</v>
          </cell>
          <cell r="E88">
            <v>-2.2023139804362102E-2</v>
          </cell>
          <cell r="F88">
            <v>0.9779768601956379</v>
          </cell>
          <cell r="G88">
            <v>0.99833809752144009</v>
          </cell>
        </row>
        <row r="89">
          <cell r="A89">
            <v>36617</v>
          </cell>
          <cell r="B89">
            <v>4.7249317559532056</v>
          </cell>
          <cell r="C89">
            <v>4.5341916805430316E-4</v>
          </cell>
          <cell r="D89">
            <v>1.0004534191680543</v>
          </cell>
          <cell r="E89">
            <v>-1.9442398706897235E-2</v>
          </cell>
          <cell r="F89">
            <v>0.98055760129310277</v>
          </cell>
          <cell r="G89">
            <v>0.99879076315105519</v>
          </cell>
        </row>
        <row r="90">
          <cell r="A90">
            <v>36647</v>
          </cell>
          <cell r="B90">
            <v>4.7238396422005948</v>
          </cell>
          <cell r="C90">
            <v>-2.3113852411404956E-4</v>
          </cell>
          <cell r="D90">
            <v>0.99976886147588595</v>
          </cell>
          <cell r="E90">
            <v>-1.8657892135615972E-2</v>
          </cell>
          <cell r="F90">
            <v>0.98134210786438403</v>
          </cell>
          <cell r="G90">
            <v>0.99855990412816176</v>
          </cell>
        </row>
        <row r="91">
          <cell r="A91">
            <v>36678</v>
          </cell>
          <cell r="B91">
            <v>4.7199791637507884</v>
          </cell>
          <cell r="C91">
            <v>-8.1723317093973513E-4</v>
          </cell>
          <cell r="D91">
            <v>0.99918276682906026</v>
          </cell>
          <cell r="E91">
            <v>-1.8462197385145651E-2</v>
          </cell>
          <cell r="F91">
            <v>0.98153780261485435</v>
          </cell>
          <cell r="G91">
            <v>0.99774384785133785</v>
          </cell>
        </row>
        <row r="92">
          <cell r="A92">
            <v>36708</v>
          </cell>
          <cell r="B92">
            <v>4.7148835023241755</v>
          </cell>
          <cell r="C92">
            <v>-1.0795940511236779E-3</v>
          </cell>
          <cell r="D92">
            <v>0.99892040594887632</v>
          </cell>
          <cell r="E92">
            <v>-1.7924157304657906E-2</v>
          </cell>
          <cell r="F92">
            <v>0.98207584269534209</v>
          </cell>
          <cell r="G92">
            <v>0.99666668952865234</v>
          </cell>
        </row>
        <row r="93">
          <cell r="A93">
            <v>36739</v>
          </cell>
          <cell r="B93">
            <v>4.704825246188773</v>
          </cell>
          <cell r="C93">
            <v>-2.1332989734410557E-3</v>
          </cell>
          <cell r="D93">
            <v>0.99786670102655894</v>
          </cell>
          <cell r="E93">
            <v>-1.6864894019718579E-2</v>
          </cell>
          <cell r="F93">
            <v>0.98313510598028142</v>
          </cell>
          <cell r="G93">
            <v>0.99454050150301798</v>
          </cell>
        </row>
        <row r="94">
          <cell r="A94">
            <v>36770</v>
          </cell>
          <cell r="B94">
            <v>4.6982579451326165</v>
          </cell>
          <cell r="C94">
            <v>-1.3958650348334656E-3</v>
          </cell>
          <cell r="D94">
            <v>0.99860413496516653</v>
          </cell>
          <cell r="E94">
            <v>-1.438345200475688E-2</v>
          </cell>
          <cell r="F94">
            <v>0.98561654799524312</v>
          </cell>
          <cell r="G94">
            <v>0.99315225719124423</v>
          </cell>
        </row>
        <row r="95">
          <cell r="A95">
            <v>36800</v>
          </cell>
          <cell r="B95">
            <v>4.6897452967125473</v>
          </cell>
          <cell r="C95">
            <v>-1.8118733623146976E-3</v>
          </cell>
          <cell r="D95">
            <v>0.9981881266376853</v>
          </cell>
          <cell r="E95">
            <v>-1.3847391785638652E-2</v>
          </cell>
          <cell r="F95">
            <v>0.98615260821436135</v>
          </cell>
          <cell r="G95">
            <v>0.9913527910717167</v>
          </cell>
        </row>
        <row r="96">
          <cell r="A96">
            <v>36831</v>
          </cell>
          <cell r="B96">
            <v>4.6776992458085038</v>
          </cell>
          <cell r="C96">
            <v>-2.5685938450618062E-3</v>
          </cell>
          <cell r="D96">
            <v>0.99743140615493819</v>
          </cell>
          <cell r="E96">
            <v>-1.2919096475590863E-2</v>
          </cell>
          <cell r="F96">
            <v>0.98708090352440914</v>
          </cell>
          <cell r="G96">
            <v>0.98880640839428502</v>
          </cell>
        </row>
        <row r="97">
          <cell r="A97">
            <v>36861</v>
          </cell>
          <cell r="B97">
            <v>4.6677341958589755</v>
          </cell>
          <cell r="C97">
            <v>-2.130331478334635E-3</v>
          </cell>
          <cell r="D97">
            <v>0.99786966852166537</v>
          </cell>
          <cell r="E97">
            <v>-1.3300077023496448E-2</v>
          </cell>
          <cell r="F97">
            <v>0.98669992297650355</v>
          </cell>
          <cell r="G97">
            <v>0.98669992297650366</v>
          </cell>
        </row>
        <row r="98">
          <cell r="A98">
            <v>36892</v>
          </cell>
          <cell r="B98">
            <v>4.6659805703079007</v>
          </cell>
          <cell r="C98">
            <v>-3.7569096214407072E-4</v>
          </cell>
          <cell r="D98">
            <v>0.99962430903785593</v>
          </cell>
          <cell r="E98">
            <v>-1.3320378455681681E-2</v>
          </cell>
          <cell r="F98">
            <v>0.98667962154431832</v>
          </cell>
          <cell r="G98">
            <v>0.99962430903785593</v>
          </cell>
        </row>
        <row r="99">
          <cell r="A99">
            <v>36923</v>
          </cell>
          <cell r="B99">
            <v>4.6641440109360843</v>
          </cell>
          <cell r="C99">
            <v>-3.9360630507190297E-4</v>
          </cell>
          <cell r="D99">
            <v>0.9996063936949281</v>
          </cell>
          <cell r="E99">
            <v>-1.1413921418482964E-2</v>
          </cell>
          <cell r="F99">
            <v>0.98858607858151704</v>
          </cell>
          <cell r="G99">
            <v>0.99923085060711547</v>
          </cell>
        </row>
        <row r="100">
          <cell r="A100">
            <v>36951</v>
          </cell>
          <cell r="B100">
            <v>4.6713023107958955</v>
          </cell>
          <cell r="C100">
            <v>1.53475103749523E-3</v>
          </cell>
          <cell r="D100">
            <v>1.0015347510374952</v>
          </cell>
          <cell r="E100">
            <v>-1.0902038338419739E-2</v>
          </cell>
          <cell r="F100">
            <v>0.98909796166158026</v>
          </cell>
          <cell r="G100">
            <v>1.0007644211917819</v>
          </cell>
        </row>
        <row r="101">
          <cell r="A101">
            <v>36982</v>
          </cell>
          <cell r="B101">
            <v>4.6730433894560903</v>
          </cell>
          <cell r="C101">
            <v>3.7271804399630071E-4</v>
          </cell>
          <cell r="D101">
            <v>1.0003727180439963</v>
          </cell>
          <cell r="E101">
            <v>-1.098182347961707E-2</v>
          </cell>
          <cell r="F101">
            <v>0.98901817652038293</v>
          </cell>
          <cell r="G101">
            <v>1.0011374241493496</v>
          </cell>
        </row>
        <row r="102">
          <cell r="A102">
            <v>37012</v>
          </cell>
          <cell r="B102">
            <v>4.6794149644540717</v>
          </cell>
          <cell r="C102">
            <v>1.3634743928030435E-3</v>
          </cell>
          <cell r="D102">
            <v>1.001363474392803</v>
          </cell>
          <cell r="E102">
            <v>-9.4043577071613038E-3</v>
          </cell>
          <cell r="F102">
            <v>0.9905956422928387</v>
          </cell>
          <cell r="G102">
            <v>1.0025024493908541</v>
          </cell>
        </row>
        <row r="103">
          <cell r="A103">
            <v>37043</v>
          </cell>
          <cell r="B103">
            <v>4.6619130513957447</v>
          </cell>
          <cell r="C103">
            <v>-3.7401925649415135E-3</v>
          </cell>
          <cell r="D103">
            <v>0.99625980743505849</v>
          </cell>
          <cell r="E103">
            <v>-1.2302196755652806E-2</v>
          </cell>
          <cell r="F103">
            <v>0.98769780324434719</v>
          </cell>
          <cell r="G103">
            <v>0.99875289718330673</v>
          </cell>
        </row>
        <row r="104">
          <cell r="A104">
            <v>37073</v>
          </cell>
          <cell r="B104">
            <v>4.6483451110546747</v>
          </cell>
          <cell r="C104">
            <v>-2.9103803935184303E-3</v>
          </cell>
          <cell r="D104">
            <v>0.99708961960648157</v>
          </cell>
          <cell r="E104">
            <v>-1.4112414704774978E-2</v>
          </cell>
          <cell r="F104">
            <v>0.98588758529522502</v>
          </cell>
          <cell r="G104">
            <v>0.99584614633337476</v>
          </cell>
        </row>
        <row r="105">
          <cell r="A105">
            <v>37104</v>
          </cell>
          <cell r="B105">
            <v>4.6387199357267042</v>
          </cell>
          <cell r="C105">
            <v>-2.070667107973545E-3</v>
          </cell>
          <cell r="D105">
            <v>0.99792933289202645</v>
          </cell>
          <cell r="E105">
            <v>-1.4050534717653718E-2</v>
          </cell>
          <cell r="F105">
            <v>0.98594946528234628</v>
          </cell>
          <cell r="G105">
            <v>0.99378408047356004</v>
          </cell>
        </row>
        <row r="106">
          <cell r="A106">
            <v>37135</v>
          </cell>
          <cell r="B106">
            <v>4.6219235075058291</v>
          </cell>
          <cell r="C106">
            <v>-3.6209187994971082E-3</v>
          </cell>
          <cell r="D106">
            <v>0.99637908120050289</v>
          </cell>
          <cell r="E106">
            <v>-1.6247391803140498E-2</v>
          </cell>
          <cell r="F106">
            <v>0.9837526081968595</v>
          </cell>
          <cell r="G106">
            <v>0.99018566901393235</v>
          </cell>
        </row>
        <row r="107">
          <cell r="A107">
            <v>37165</v>
          </cell>
          <cell r="B107">
            <v>4.5980973198692583</v>
          </cell>
          <cell r="C107">
            <v>-5.1550372042891146E-3</v>
          </cell>
          <cell r="D107">
            <v>0.99484496279571089</v>
          </cell>
          <cell r="E107">
            <v>-1.9542207741544693E-2</v>
          </cell>
          <cell r="F107">
            <v>0.98045779225845531</v>
          </cell>
          <cell r="G107">
            <v>0.98508122505101159</v>
          </cell>
        </row>
        <row r="108">
          <cell r="A108">
            <v>37196</v>
          </cell>
          <cell r="B108">
            <v>4.5797714202025341</v>
          </cell>
          <cell r="C108">
            <v>-3.9855397552231997E-3</v>
          </cell>
          <cell r="D108">
            <v>0.9960144602447768</v>
          </cell>
          <cell r="E108">
            <v>-2.0935041023366074E-2</v>
          </cell>
          <cell r="F108">
            <v>0.97906495897663393</v>
          </cell>
          <cell r="G108">
            <v>0.98115514466644682</v>
          </cell>
        </row>
        <row r="109">
          <cell r="A109">
            <v>37226</v>
          </cell>
          <cell r="B109">
            <v>4.5773628160912354</v>
          </cell>
          <cell r="C109">
            <v>-5.2592234203518995E-4</v>
          </cell>
          <cell r="D109">
            <v>0.99947407765796481</v>
          </cell>
          <cell r="E109">
            <v>-1.9360866745136041E-2</v>
          </cell>
          <cell r="F109">
            <v>0.98063913325486396</v>
          </cell>
          <cell r="G109">
            <v>0.98063913325486396</v>
          </cell>
        </row>
        <row r="110">
          <cell r="A110">
            <v>37257</v>
          </cell>
          <cell r="B110">
            <v>4.6967848339924814</v>
          </cell>
          <cell r="C110">
            <v>2.608969895972213E-2</v>
          </cell>
          <cell r="D110">
            <v>1.0260896989597221</v>
          </cell>
          <cell r="E110">
            <v>6.6018842599997463E-3</v>
          </cell>
          <cell r="F110">
            <v>1.0066018842599997</v>
          </cell>
          <cell r="G110">
            <v>1.0260896989597221</v>
          </cell>
        </row>
        <row r="111">
          <cell r="A111">
            <v>37288</v>
          </cell>
          <cell r="B111">
            <v>4.912666752184081</v>
          </cell>
          <cell r="C111">
            <v>4.5963765814686086E-2</v>
          </cell>
          <cell r="D111">
            <v>1.0459637658146861</v>
          </cell>
          <cell r="E111">
            <v>5.3283676632900345E-2</v>
          </cell>
          <cell r="F111">
            <v>1.0532836766329003</v>
          </cell>
          <cell r="G111">
            <v>1.0732526455875686</v>
          </cell>
        </row>
        <row r="112">
          <cell r="A112">
            <v>37316</v>
          </cell>
          <cell r="B112">
            <v>5.1705797631311023</v>
          </cell>
          <cell r="C112">
            <v>5.2499594203567312E-2</v>
          </cell>
          <cell r="D112">
            <v>1.0524995942035673</v>
          </cell>
          <cell r="E112">
            <v>0.1068818541633072</v>
          </cell>
          <cell r="F112">
            <v>1.1068818541633072</v>
          </cell>
          <cell r="G112">
            <v>1.1295979739588211</v>
          </cell>
        </row>
        <row r="113">
          <cell r="A113">
            <v>37347</v>
          </cell>
          <cell r="B113">
            <v>5.8414516238799266</v>
          </cell>
          <cell r="C113">
            <v>0.12974789897498273</v>
          </cell>
          <cell r="D113">
            <v>1.1297478989749827</v>
          </cell>
          <cell r="E113">
            <v>0.25003153984406534</v>
          </cell>
          <cell r="F113">
            <v>1.2500315398440653</v>
          </cell>
          <cell r="G113">
            <v>1.2761609377663754</v>
          </cell>
        </row>
        <row r="114">
          <cell r="A114">
            <v>37377</v>
          </cell>
          <cell r="B114">
            <v>6.0784384749019154</v>
          </cell>
          <cell r="C114">
            <v>4.0569855967510504E-2</v>
          </cell>
          <cell r="D114">
            <v>1.0405698559675105</v>
          </cell>
          <cell r="E114">
            <v>0.29897402155507757</v>
          </cell>
          <cell r="F114">
            <v>1.2989740215550776</v>
          </cell>
          <cell r="G114">
            <v>1.3279346032029204</v>
          </cell>
        </row>
        <row r="115">
          <cell r="A115">
            <v>37408</v>
          </cell>
          <cell r="B115">
            <v>6.2875951457464119</v>
          </cell>
          <cell r="C115">
            <v>3.4409605642651719E-2</v>
          </cell>
          <cell r="D115">
            <v>1.0344096056426517</v>
          </cell>
          <cell r="E115">
            <v>0.34871566166682344</v>
          </cell>
          <cell r="F115">
            <v>1.3487156616668234</v>
          </cell>
          <cell r="G115">
            <v>1.3736283092183641</v>
          </cell>
        </row>
        <row r="116">
          <cell r="A116">
            <v>37438</v>
          </cell>
          <cell r="B116">
            <v>6.4729788168222937</v>
          </cell>
          <cell r="C116">
            <v>2.9484034321340502E-2</v>
          </cell>
          <cell r="D116">
            <v>1.0294840343213405</v>
          </cell>
          <cell r="E116">
            <v>0.39253404430498984</v>
          </cell>
          <cell r="F116">
            <v>1.3925340443049898</v>
          </cell>
          <cell r="G116">
            <v>1.4141284134321233</v>
          </cell>
        </row>
        <row r="117">
          <cell r="A117">
            <v>37469</v>
          </cell>
          <cell r="B117">
            <v>6.6950705950422282</v>
          </cell>
          <cell r="C117">
            <v>3.4310598644746282E-2</v>
          </cell>
          <cell r="D117">
            <v>1.0343105986447463</v>
          </cell>
          <cell r="E117">
            <v>0.44330131756345725</v>
          </cell>
          <cell r="F117">
            <v>1.4433013175634573</v>
          </cell>
          <cell r="G117">
            <v>1.4626480058575246</v>
          </cell>
        </row>
        <row r="118">
          <cell r="A118">
            <v>37500</v>
          </cell>
          <cell r="B118">
            <v>6.7643803325528324</v>
          </cell>
          <cell r="C118">
            <v>1.0352353500488576E-2</v>
          </cell>
          <cell r="D118">
            <v>1.0103523535004886</v>
          </cell>
          <cell r="E118">
            <v>0.46354225065986809</v>
          </cell>
          <cell r="F118">
            <v>1.4635422506598681</v>
          </cell>
          <cell r="G118">
            <v>1.4777898550609465</v>
          </cell>
        </row>
        <row r="119">
          <cell r="A119">
            <v>37530</v>
          </cell>
          <cell r="B119">
            <v>6.7928070071091469</v>
          </cell>
          <cell r="C119">
            <v>4.2024063046122162E-3</v>
          </cell>
          <cell r="D119">
            <v>1.0042024063046122</v>
          </cell>
          <cell r="E119">
            <v>0.47730822872237355</v>
          </cell>
          <cell r="F119">
            <v>1.4773082287223736</v>
          </cell>
          <cell r="G119">
            <v>1.4840001284647466</v>
          </cell>
        </row>
        <row r="120">
          <cell r="A120">
            <v>37561</v>
          </cell>
          <cell r="B120">
            <v>6.828863762695681</v>
          </cell>
          <cell r="C120">
            <v>5.3080789059365419E-3</v>
          </cell>
          <cell r="D120">
            <v>1.0053080789059365</v>
          </cell>
          <cell r="E120">
            <v>0.49109270662981763</v>
          </cell>
          <cell r="F120">
            <v>1.4910927066298176</v>
          </cell>
          <cell r="G120">
            <v>1.4918773182430574</v>
          </cell>
        </row>
        <row r="121">
          <cell r="A121">
            <v>37591</v>
          </cell>
          <cell r="B121">
            <v>6.8426357239980984</v>
          </cell>
          <cell r="C121">
            <v>2.0167280796623555E-3</v>
          </cell>
          <cell r="D121">
            <v>1.0020167280796624</v>
          </cell>
          <cell r="E121">
            <v>0.4948860291221695</v>
          </cell>
          <cell r="F121">
            <v>1.4948860291221695</v>
          </cell>
          <cell r="G121">
            <v>1.4948860291221695</v>
          </cell>
        </row>
        <row r="122">
          <cell r="A122">
            <v>37622</v>
          </cell>
          <cell r="B122">
            <v>6.9115041296961177</v>
          </cell>
          <cell r="C122">
            <v>1.0064602073801554E-2</v>
          </cell>
          <cell r="D122">
            <v>1.0100646020738016</v>
          </cell>
          <cell r="E122">
            <v>0.47153944112466917</v>
          </cell>
          <cell r="F122">
            <v>1.4715394411246692</v>
          </cell>
          <cell r="G122">
            <v>1.0100646020738016</v>
          </cell>
        </row>
        <row r="123">
          <cell r="A123">
            <v>37653</v>
          </cell>
          <cell r="B123">
            <v>6.9563100379451841</v>
          </cell>
          <cell r="C123">
            <v>6.4828013422653097E-3</v>
          </cell>
          <cell r="D123">
            <v>1.0064828013422653</v>
          </cell>
          <cell r="E123">
            <v>0.41599469063366379</v>
          </cell>
          <cell r="F123">
            <v>1.4159946906336638</v>
          </cell>
          <cell r="G123">
            <v>1.0166126502319002</v>
          </cell>
        </row>
        <row r="124">
          <cell r="A124">
            <v>37681</v>
          </cell>
          <cell r="B124">
            <v>7.0104185624473336</v>
          </cell>
          <cell r="C124">
            <v>7.7783371078918861E-3</v>
          </cell>
          <cell r="D124">
            <v>1.0077783371078919</v>
          </cell>
          <cell r="E124">
            <v>0.35582833716931117</v>
          </cell>
          <cell r="F124">
            <v>1.3558283371693112</v>
          </cell>
          <cell r="G124">
            <v>1.0245202061335512</v>
          </cell>
        </row>
        <row r="125">
          <cell r="A125">
            <v>37712</v>
          </cell>
          <cell r="B125">
            <v>7.0321018731036755</v>
          </cell>
          <cell r="C125">
            <v>3.0930122735457477E-3</v>
          </cell>
          <cell r="D125">
            <v>1.0030930122735457</v>
          </cell>
          <cell r="E125">
            <v>0.20382780272567103</v>
          </cell>
          <cell r="F125">
            <v>1.203827802725671</v>
          </cell>
          <cell r="G125">
            <v>1.0276890597056179</v>
          </cell>
        </row>
        <row r="126">
          <cell r="A126">
            <v>37742</v>
          </cell>
          <cell r="B126">
            <v>7.0221326710017022</v>
          </cell>
          <cell r="C126">
            <v>-1.4176703184723971E-3</v>
          </cell>
          <cell r="D126">
            <v>0.9985823296815276</v>
          </cell>
          <cell r="E126">
            <v>0.15525273472723855</v>
          </cell>
          <cell r="F126">
            <v>1.1552527347272386</v>
          </cell>
          <cell r="G126">
            <v>1.0262321354290544</v>
          </cell>
        </row>
        <row r="127">
          <cell r="A127">
            <v>37773</v>
          </cell>
          <cell r="B127">
            <v>7.0200251914553169</v>
          </cell>
          <cell r="C127">
            <v>-3.0011958547693229E-4</v>
          </cell>
          <cell r="D127">
            <v>0.99969988041452307</v>
          </cell>
          <cell r="E127">
            <v>0.11648810534571363</v>
          </cell>
          <cell r="F127">
            <v>1.1164881053457136</v>
          </cell>
          <cell r="G127">
            <v>1.0259241430659665</v>
          </cell>
        </row>
        <row r="128">
          <cell r="A128">
            <v>37803</v>
          </cell>
          <cell r="B128">
            <v>7.0175323391352835</v>
          </cell>
          <cell r="C128">
            <v>-3.5510589378906499E-4</v>
          </cell>
          <cell r="D128">
            <v>0.99964489410621094</v>
          </cell>
          <cell r="E128">
            <v>8.4127190544448727E-2</v>
          </cell>
          <cell r="F128">
            <v>1.0841271905444487</v>
          </cell>
          <cell r="G128">
            <v>1.0255598313561833</v>
          </cell>
        </row>
        <row r="129">
          <cell r="A129">
            <v>37834</v>
          </cell>
          <cell r="B129">
            <v>7.0240067482173929</v>
          </cell>
          <cell r="C129">
            <v>9.2260480881622975E-4</v>
          </cell>
          <cell r="D129">
            <v>1.0009226048088162</v>
          </cell>
          <cell r="E129">
            <v>4.9131095558386795E-2</v>
          </cell>
          <cell r="F129">
            <v>1.0491310955583868</v>
          </cell>
          <cell r="G129">
            <v>1.0265060177883214</v>
          </cell>
        </row>
        <row r="130">
          <cell r="A130">
            <v>37865</v>
          </cell>
          <cell r="B130">
            <v>7.010456714290644</v>
          </cell>
          <cell r="C130">
            <v>-1.9291032045474221E-3</v>
          </cell>
          <cell r="D130">
            <v>0.99807089679545258</v>
          </cell>
          <cell r="E130">
            <v>3.6378259299465476E-2</v>
          </cell>
          <cell r="F130">
            <v>1.0363782592994655</v>
          </cell>
          <cell r="G130">
            <v>1.0245257817399187</v>
          </cell>
        </row>
        <row r="131">
          <cell r="A131">
            <v>37895</v>
          </cell>
          <cell r="B131">
            <v>7.0032802828155969</v>
          </cell>
          <cell r="C131">
            <v>-1.0236753135381971E-3</v>
          </cell>
          <cell r="D131">
            <v>0.9989763246864618</v>
          </cell>
          <cell r="E131">
            <v>3.0984727740119178E-2</v>
          </cell>
          <cell r="F131">
            <v>1.0309847277401192</v>
          </cell>
          <cell r="G131">
            <v>1.023476999989068</v>
          </cell>
        </row>
        <row r="132">
          <cell r="A132">
            <v>37926</v>
          </cell>
          <cell r="B132">
            <v>7.0203322287405712</v>
          </cell>
          <cell r="C132">
            <v>2.4348512748826323E-3</v>
          </cell>
          <cell r="D132">
            <v>1.0024348512748826</v>
          </cell>
          <cell r="E132">
            <v>2.8038114787240831E-2</v>
          </cell>
          <cell r="F132">
            <v>1.0280381147872408</v>
          </cell>
          <cell r="G132">
            <v>1.0259690142673046</v>
          </cell>
        </row>
        <row r="133">
          <cell r="A133">
            <v>37956</v>
          </cell>
          <cell r="B133">
            <v>7.0366693180763837</v>
          </cell>
          <cell r="C133">
            <v>2.3271105701991868E-3</v>
          </cell>
          <cell r="D133">
            <v>1.0023271105701992</v>
          </cell>
          <cell r="E133">
            <v>2.8356557605102584E-2</v>
          </cell>
          <cell r="F133">
            <v>1.0283565576051026</v>
          </cell>
          <cell r="G133">
            <v>1.0283565576051028</v>
          </cell>
        </row>
        <row r="134">
          <cell r="A134">
            <v>37987</v>
          </cell>
          <cell r="B134">
            <v>7.0573695727367083</v>
          </cell>
          <cell r="C134">
            <v>2.9417688574830958E-3</v>
          </cell>
          <cell r="D134">
            <v>1.0029417688574831</v>
          </cell>
          <cell r="E134">
            <v>2.1104732096427714E-2</v>
          </cell>
          <cell r="F134">
            <v>1.0211047320964277</v>
          </cell>
          <cell r="G134">
            <v>1.0029417688574831</v>
          </cell>
        </row>
        <row r="135">
          <cell r="A135">
            <v>38018</v>
          </cell>
          <cell r="B135">
            <v>7.0768631396556456</v>
          </cell>
          <cell r="C135">
            <v>2.7621575883234328E-3</v>
          </cell>
          <cell r="D135">
            <v>1.0027621575883234</v>
          </cell>
          <cell r="E135">
            <v>1.7330035759313578E-2</v>
          </cell>
          <cell r="F135">
            <v>1.0173300357593136</v>
          </cell>
          <cell r="G135">
            <v>1.0057120520749794</v>
          </cell>
        </row>
        <row r="136">
          <cell r="A136">
            <v>38047</v>
          </cell>
          <cell r="B136">
            <v>7.1232949543260817</v>
          </cell>
          <cell r="C136">
            <v>6.5610728587151002E-3</v>
          </cell>
          <cell r="D136">
            <v>1.0065610728587151</v>
          </cell>
          <cell r="E136">
            <v>1.6101234309088497E-2</v>
          </cell>
          <cell r="F136">
            <v>1.0161012343090885</v>
          </cell>
          <cell r="G136">
            <v>1.0123106021235313</v>
          </cell>
        </row>
        <row r="137">
          <cell r="A137">
            <v>38078</v>
          </cell>
          <cell r="B137">
            <v>7.1710500086151878</v>
          </cell>
          <cell r="C137">
            <v>6.7040680745789061E-3</v>
          </cell>
          <cell r="D137">
            <v>1.0067040680745789</v>
          </cell>
          <cell r="E137">
            <v>1.9759118684409271E-2</v>
          </cell>
          <cell r="F137">
            <v>1.0197591186844093</v>
          </cell>
          <cell r="G137">
            <v>1.0190972013127855</v>
          </cell>
        </row>
        <row r="138">
          <cell r="A138">
            <v>38108</v>
          </cell>
          <cell r="B138">
            <v>7.2358290273175596</v>
          </cell>
          <cell r="C138">
            <v>9.0334077470590746E-3</v>
          </cell>
          <cell r="D138">
            <v>1.0090334077470591</v>
          </cell>
          <cell r="E138">
            <v>3.0431831229610351E-2</v>
          </cell>
          <cell r="F138">
            <v>1.0304318312296104</v>
          </cell>
          <cell r="G138">
            <v>1.0283031218661307</v>
          </cell>
        </row>
        <row r="139">
          <cell r="A139">
            <v>38139</v>
          </cell>
          <cell r="B139">
            <v>7.2626594967524198</v>
          </cell>
          <cell r="C139">
            <v>3.7080021285145204E-3</v>
          </cell>
          <cell r="D139">
            <v>1.0037080021285145</v>
          </cell>
          <cell r="E139">
            <v>3.4563167322025246E-2</v>
          </cell>
          <cell r="F139">
            <v>1.0345631673220252</v>
          </cell>
          <cell r="G139">
            <v>1.0321160720307685</v>
          </cell>
        </row>
        <row r="140">
          <cell r="A140">
            <v>38169</v>
          </cell>
          <cell r="B140">
            <v>7.279275835609794</v>
          </cell>
          <cell r="C140">
            <v>2.2879137958766727E-3</v>
          </cell>
          <cell r="D140">
            <v>1.0022879137958767</v>
          </cell>
          <cell r="E140">
            <v>3.7298509479581909E-2</v>
          </cell>
          <cell r="F140">
            <v>1.0372985094795819</v>
          </cell>
          <cell r="G140">
            <v>1.0344774646309138</v>
          </cell>
        </row>
        <row r="141">
          <cell r="A141">
            <v>38200</v>
          </cell>
          <cell r="B141">
            <v>7.3090818790135952</v>
          </cell>
          <cell r="C141">
            <v>4.0946440383522464E-3</v>
          </cell>
          <cell r="D141">
            <v>1.0040946440383522</v>
          </cell>
          <cell r="E141">
            <v>4.0585828148378633E-2</v>
          </cell>
          <cell r="F141">
            <v>1.0405858281483786</v>
          </cell>
          <cell r="G141">
            <v>1.0387132816142746</v>
          </cell>
        </row>
        <row r="142">
          <cell r="A142">
            <v>38231</v>
          </cell>
          <cell r="B142">
            <v>7.3615681149112637</v>
          </cell>
          <cell r="C142">
            <v>7.1809615443454433E-3</v>
          </cell>
          <cell r="D142">
            <v>1.0071809615443454</v>
          </cell>
          <cell r="E142">
            <v>5.0083955287091086E-2</v>
          </cell>
          <cell r="F142">
            <v>1.0500839552870911</v>
          </cell>
          <cell r="G142">
            <v>1.0461722417451476</v>
          </cell>
        </row>
        <row r="143">
          <cell r="A143">
            <v>38261</v>
          </cell>
          <cell r="B143">
            <v>7.3870951625039938</v>
          </cell>
          <cell r="C143">
            <v>3.4676100518615804E-3</v>
          </cell>
          <cell r="D143">
            <v>1.0034676100518616</v>
          </cell>
          <cell r="E143">
            <v>5.4805014820010545E-2</v>
          </cell>
          <cell r="F143">
            <v>1.0548050148200105</v>
          </cell>
          <cell r="G143">
            <v>1.0497999591266016</v>
          </cell>
        </row>
        <row r="144">
          <cell r="A144">
            <v>38292</v>
          </cell>
          <cell r="B144">
            <v>7.400370746980756</v>
          </cell>
          <cell r="C144">
            <v>1.7971319151468546E-3</v>
          </cell>
          <cell r="D144">
            <v>1.0017971319151469</v>
          </cell>
          <cell r="E144">
            <v>5.4133979113458963E-2</v>
          </cell>
          <cell r="F144">
            <v>1.054133979113459</v>
          </cell>
          <cell r="G144">
            <v>1.0516865881376678</v>
          </cell>
        </row>
        <row r="145">
          <cell r="A145">
            <v>38322</v>
          </cell>
          <cell r="B145">
            <v>7.468266240837008</v>
          </cell>
          <cell r="C145">
            <v>9.1746070808618185E-3</v>
          </cell>
          <cell r="D145">
            <v>1.0091746070808618</v>
          </cell>
          <cell r="E145">
            <v>6.1335399356042153E-2</v>
          </cell>
          <cell r="F145">
            <v>1.0613353993560422</v>
          </cell>
          <cell r="G145">
            <v>1.061335399356043</v>
          </cell>
        </row>
        <row r="146">
          <cell r="A146">
            <v>38353</v>
          </cell>
          <cell r="B146">
            <v>7.5332967815615506</v>
          </cell>
          <cell r="C146">
            <v>8.7075820046360608E-3</v>
          </cell>
          <cell r="D146">
            <v>1.0087075820046361</v>
          </cell>
          <cell r="E146">
            <v>6.7436911716143522E-2</v>
          </cell>
          <cell r="F146">
            <v>1.0674369117161435</v>
          </cell>
          <cell r="G146">
            <v>1.0087075820046361</v>
          </cell>
        </row>
        <row r="147">
          <cell r="A147">
            <v>38384</v>
          </cell>
          <cell r="B147">
            <v>7.6297729777803349</v>
          </cell>
          <cell r="C147">
            <v>1.2806636857175091E-2</v>
          </cell>
          <cell r="D147">
            <v>1.0128066368571751</v>
          </cell>
          <cell r="E147">
            <v>7.8129225790226853E-2</v>
          </cell>
          <cell r="F147">
            <v>1.0781292257902269</v>
          </cell>
          <cell r="G147">
            <v>1.0216257337024486</v>
          </cell>
        </row>
        <row r="148">
          <cell r="A148">
            <v>38412</v>
          </cell>
          <cell r="B148">
            <v>7.7895800656332685</v>
          </cell>
          <cell r="C148">
            <v>2.0945195658944149E-2</v>
          </cell>
          <cell r="D148">
            <v>1.0209451956589441</v>
          </cell>
          <cell r="E148">
            <v>9.3536083452860908E-2</v>
          </cell>
          <cell r="F148">
            <v>1.0935360834528609</v>
          </cell>
          <cell r="G148">
            <v>1.0430238845850588</v>
          </cell>
        </row>
        <row r="149">
          <cell r="A149">
            <v>38443</v>
          </cell>
          <cell r="B149">
            <v>7.8519546619524379</v>
          </cell>
          <cell r="C149">
            <v>8.0074401692535879E-3</v>
          </cell>
          <cell r="D149">
            <v>1.0080074401692536</v>
          </cell>
          <cell r="E149">
            <v>9.4951876296947013E-2</v>
          </cell>
          <cell r="F149">
            <v>1.094951876296947</v>
          </cell>
          <cell r="G149">
            <v>1.0513758359359762</v>
          </cell>
        </row>
        <row r="150">
          <cell r="A150">
            <v>38473</v>
          </cell>
          <cell r="B150">
            <v>7.889426897271866</v>
          </cell>
          <cell r="C150">
            <v>4.7723448405789792E-3</v>
          </cell>
          <cell r="D150">
            <v>1.004772344840579</v>
          </cell>
          <cell r="E150">
            <v>9.0327986950322625E-2</v>
          </cell>
          <cell r="F150">
            <v>1.0903279869503226</v>
          </cell>
          <cell r="G150">
            <v>1.0563933639821146</v>
          </cell>
        </row>
        <row r="151">
          <cell r="A151">
            <v>38504</v>
          </cell>
          <cell r="B151">
            <v>7.9774105746460631</v>
          </cell>
          <cell r="C151">
            <v>1.1152099958568806E-2</v>
          </cell>
          <cell r="D151">
            <v>1.0111520999585688</v>
          </cell>
          <cell r="E151">
            <v>9.8414510306211067E-2</v>
          </cell>
          <cell r="F151">
            <v>1.0984145103062111</v>
          </cell>
          <cell r="G151">
            <v>1.068174368372812</v>
          </cell>
        </row>
        <row r="152">
          <cell r="A152">
            <v>38534</v>
          </cell>
          <cell r="B152">
            <v>8.0572076798937395</v>
          </cell>
          <cell r="C152">
            <v>1.0002883078537916E-2</v>
          </cell>
          <cell r="D152">
            <v>1.0100028830785379</v>
          </cell>
          <cell r="E152">
            <v>0.10686940045304349</v>
          </cell>
          <cell r="F152">
            <v>1.1068694004530435</v>
          </cell>
          <cell r="G152">
            <v>1.0788591916871364</v>
          </cell>
        </row>
        <row r="153">
          <cell r="A153">
            <v>38565</v>
          </cell>
          <cell r="B153">
            <v>8.1384347793701224</v>
          </cell>
          <cell r="C153">
            <v>1.008129648675693E-2</v>
          </cell>
          <cell r="D153">
            <v>1.0100812964867569</v>
          </cell>
          <cell r="E153">
            <v>0.11346882058303787</v>
          </cell>
          <cell r="F153">
            <v>1.1134688205830379</v>
          </cell>
          <cell r="G153">
            <v>1.0897354910659973</v>
          </cell>
        </row>
        <row r="154">
          <cell r="A154">
            <v>38596</v>
          </cell>
          <cell r="B154">
            <v>8.2127011106878474</v>
          </cell>
          <cell r="C154">
            <v>9.12538262344742E-3</v>
          </cell>
          <cell r="D154">
            <v>1.0091253826234474</v>
          </cell>
          <cell r="E154">
            <v>0.1156184365193289</v>
          </cell>
          <cell r="F154">
            <v>1.1156184365193289</v>
          </cell>
          <cell r="G154">
            <v>1.099679744380325</v>
          </cell>
        </row>
        <row r="155">
          <cell r="A155">
            <v>38626</v>
          </cell>
          <cell r="B155">
            <v>8.2623908149527665</v>
          </cell>
          <cell r="C155">
            <v>6.0503485510088328E-3</v>
          </cell>
          <cell r="D155">
            <v>1.0060503485510088</v>
          </cell>
          <cell r="E155">
            <v>0.11848983033163951</v>
          </cell>
          <cell r="F155">
            <v>1.1184898303316395</v>
          </cell>
          <cell r="G155">
            <v>1.1063331901283102</v>
          </cell>
        </row>
        <row r="156">
          <cell r="A156">
            <v>38657</v>
          </cell>
          <cell r="B156">
            <v>8.3771987355513655</v>
          </cell>
          <cell r="C156">
            <v>1.3895242087898607E-2</v>
          </cell>
          <cell r="D156">
            <v>1.0138952420878986</v>
          </cell>
          <cell r="E156">
            <v>0.13199716905658287</v>
          </cell>
          <cell r="F156">
            <v>1.1319971690565829</v>
          </cell>
          <cell r="G156">
            <v>1.1217059576350203</v>
          </cell>
        </row>
        <row r="157">
          <cell r="A157">
            <v>38687</v>
          </cell>
          <cell r="B157">
            <v>8.4868028804410436</v>
          </cell>
          <cell r="C157">
            <v>1.3083627158627209E-2</v>
          </cell>
          <cell r="D157">
            <v>1.0130836271586272</v>
          </cell>
          <cell r="E157">
            <v>0.13638194016632732</v>
          </cell>
          <cell r="F157">
            <v>1.1363819401663273</v>
          </cell>
          <cell r="G157">
            <v>1.1363819401663278</v>
          </cell>
        </row>
        <row r="158">
          <cell r="A158">
            <v>38718</v>
          </cell>
          <cell r="B158">
            <v>8.5347863688695202</v>
          </cell>
          <cell r="C158">
            <v>5.6538945353685754E-3</v>
          </cell>
          <cell r="D158">
            <v>1.0056538945353686</v>
          </cell>
          <cell r="E158">
            <v>0.13294174069435427</v>
          </cell>
          <cell r="F158">
            <v>1.1329417406943543</v>
          </cell>
          <cell r="G158">
            <v>1.0056538945353686</v>
          </cell>
        </row>
        <row r="159">
          <cell r="A159">
            <v>38749</v>
          </cell>
          <cell r="B159">
            <v>8.5929070509388321</v>
          </cell>
          <cell r="C159">
            <v>6.8098578637312279E-3</v>
          </cell>
          <cell r="D159">
            <v>1.0068098578637312</v>
          </cell>
          <cell r="E159">
            <v>0.12623364757553945</v>
          </cell>
          <cell r="F159">
            <v>1.1262336475755395</v>
          </cell>
          <cell r="G159">
            <v>1.0125022546172622</v>
          </cell>
        </row>
        <row r="160">
          <cell r="A160">
            <v>38777</v>
          </cell>
          <cell r="B160">
            <v>8.7121110078622586</v>
          </cell>
          <cell r="C160">
            <v>1.3872366617814436E-2</v>
          </cell>
          <cell r="D160">
            <v>1.0138723666178144</v>
          </cell>
          <cell r="E160">
            <v>0.11843140894065529</v>
          </cell>
          <cell r="F160">
            <v>1.1184314089406553</v>
          </cell>
          <cell r="G160">
            <v>1.0265480570946766</v>
          </cell>
        </row>
        <row r="161">
          <cell r="A161">
            <v>38808</v>
          </cell>
          <cell r="B161">
            <v>8.7985442466146235</v>
          </cell>
          <cell r="C161">
            <v>9.9210442422466016E-3</v>
          </cell>
          <cell r="D161">
            <v>1.0099210442422466</v>
          </cell>
          <cell r="E161">
            <v>0.12055464217706136</v>
          </cell>
          <cell r="F161">
            <v>1.1205546421770614</v>
          </cell>
          <cell r="G161">
            <v>1.036732485785905</v>
          </cell>
        </row>
        <row r="162">
          <cell r="A162">
            <v>38838</v>
          </cell>
          <cell r="B162">
            <v>8.8582347327438846</v>
          </cell>
          <cell r="C162">
            <v>6.7841320627817225E-3</v>
          </cell>
          <cell r="D162">
            <v>1.0067841320627817</v>
          </cell>
          <cell r="E162">
            <v>0.12279825240627162</v>
          </cell>
          <cell r="F162">
            <v>1.1227982524062716</v>
          </cell>
          <cell r="G162">
            <v>1.0437658158832526</v>
          </cell>
        </row>
        <row r="163">
          <cell r="A163">
            <v>38869</v>
          </cell>
          <cell r="B163">
            <v>8.9108171819183557</v>
          </cell>
          <cell r="C163">
            <v>5.9359963650662539E-3</v>
          </cell>
          <cell r="D163">
            <v>1.0059359963650663</v>
          </cell>
          <cell r="E163">
            <v>0.11700621380061094</v>
          </cell>
          <cell r="F163">
            <v>1.1170062138006109</v>
          </cell>
          <cell r="G163">
            <v>1.049961605972316</v>
          </cell>
        </row>
        <row r="164">
          <cell r="A164">
            <v>38899</v>
          </cell>
          <cell r="B164">
            <v>8.9675609960789711</v>
          </cell>
          <cell r="C164">
            <v>6.36796973859588E-3</v>
          </cell>
          <cell r="D164">
            <v>1.0063679697385959</v>
          </cell>
          <cell r="E164">
            <v>0.11298620469433374</v>
          </cell>
          <cell r="F164">
            <v>1.1129862046943337</v>
          </cell>
          <cell r="G164">
            <v>1.0566477297058352</v>
          </cell>
        </row>
        <row r="165">
          <cell r="A165">
            <v>38930</v>
          </cell>
          <cell r="B165">
            <v>9.023780624392284</v>
          </cell>
          <cell r="C165">
            <v>6.2692217357533941E-3</v>
          </cell>
          <cell r="D165">
            <v>1.0062692217357534</v>
          </cell>
          <cell r="E165">
            <v>0.10878576397348527</v>
          </cell>
          <cell r="F165">
            <v>1.1087857639734853</v>
          </cell>
          <cell r="G165">
            <v>1.0632720886199416</v>
          </cell>
        </row>
        <row r="166">
          <cell r="A166">
            <v>38961</v>
          </cell>
          <cell r="B166">
            <v>9.0740249850312669</v>
          </cell>
          <cell r="C166">
            <v>5.5679944726456654E-3</v>
          </cell>
          <cell r="D166">
            <v>1.0055679944726457</v>
          </cell>
          <cell r="E166">
            <v>0.1048770511351631</v>
          </cell>
          <cell r="F166">
            <v>1.1048770511351631</v>
          </cell>
          <cell r="G166">
            <v>1.0691923817322959</v>
          </cell>
        </row>
        <row r="167">
          <cell r="A167">
            <v>38991</v>
          </cell>
          <cell r="B167">
            <v>9.1359288328275969</v>
          </cell>
          <cell r="C167">
            <v>6.822093602171897E-3</v>
          </cell>
          <cell r="D167">
            <v>1.0068220936021719</v>
          </cell>
          <cell r="E167">
            <v>0.10572460652598936</v>
          </cell>
          <cell r="F167">
            <v>1.1057246065259894</v>
          </cell>
          <cell r="G167">
            <v>1.0764865122392027</v>
          </cell>
        </row>
        <row r="168">
          <cell r="A168">
            <v>39022</v>
          </cell>
          <cell r="B168">
            <v>9.2013331027613035</v>
          </cell>
          <cell r="C168">
            <v>7.1590170118984719E-3</v>
          </cell>
          <cell r="D168">
            <v>1.0071590170118985</v>
          </cell>
          <cell r="E168">
            <v>9.8378275748963073E-2</v>
          </cell>
          <cell r="F168">
            <v>1.0983782757489631</v>
          </cell>
          <cell r="G168">
            <v>1.0841930974934024</v>
          </cell>
        </row>
        <row r="169">
          <cell r="A169">
            <v>39052</v>
          </cell>
          <cell r="B169">
            <v>9.3092506884015052</v>
          </cell>
          <cell r="C169">
            <v>1.1728472867460482E-2</v>
          </cell>
          <cell r="D169">
            <v>1.0117284728674605</v>
          </cell>
          <cell r="E169">
            <v>9.6909026820441557E-2</v>
          </cell>
          <cell r="F169">
            <v>1.0969090268204416</v>
          </cell>
          <cell r="G169">
            <v>1.0969090268204418</v>
          </cell>
        </row>
        <row r="170">
          <cell r="A170">
            <v>39083</v>
          </cell>
          <cell r="B170">
            <v>9.4229612522682924</v>
          </cell>
          <cell r="C170">
            <v>1.221479232570899E-2</v>
          </cell>
          <cell r="D170">
            <v>1.012214792325709</v>
          </cell>
          <cell r="E170">
            <v>0.1040652741629684</v>
          </cell>
          <cell r="F170">
            <v>1.1040652741629684</v>
          </cell>
          <cell r="G170">
            <v>1.012214792325709</v>
          </cell>
        </row>
        <row r="171">
          <cell r="A171">
            <v>39114</v>
          </cell>
          <cell r="B171">
            <v>9.4961876562105729</v>
          </cell>
          <cell r="C171">
            <v>7.7710607081880045E-3</v>
          </cell>
          <cell r="D171">
            <v>1.007771060708188</v>
          </cell>
          <cell r="E171">
            <v>0.10511932689566938</v>
          </cell>
          <cell r="F171">
            <v>1.1051193268956694</v>
          </cell>
          <cell r="G171">
            <v>1.0200807749265979</v>
          </cell>
        </row>
        <row r="172">
          <cell r="A172">
            <v>39142</v>
          </cell>
          <cell r="B172">
            <v>9.6490790970038951</v>
          </cell>
          <cell r="C172">
            <v>1.6100296911606415E-2</v>
          </cell>
          <cell r="D172">
            <v>1.0161002969116064</v>
          </cell>
          <cell r="E172">
            <v>0.10754776750388828</v>
          </cell>
          <cell r="F172">
            <v>1.1075477675038883</v>
          </cell>
          <cell r="G172">
            <v>1.0365043782767376</v>
          </cell>
        </row>
        <row r="173">
          <cell r="A173">
            <v>39173</v>
          </cell>
          <cell r="B173">
            <v>9.9144429882836089</v>
          </cell>
          <cell r="C173">
            <v>2.750147331283781E-2</v>
          </cell>
          <cell r="D173">
            <v>1.0275014733128378</v>
          </cell>
          <cell r="E173">
            <v>0.12682765584753919</v>
          </cell>
          <cell r="F173">
            <v>1.1268276558475392</v>
          </cell>
          <cell r="G173">
            <v>1.0650097757745549</v>
          </cell>
        </row>
        <row r="174">
          <cell r="A174">
            <v>39203</v>
          </cell>
          <cell r="B174">
            <v>10.082548569628695</v>
          </cell>
          <cell r="C174">
            <v>1.6955625398597407E-2</v>
          </cell>
          <cell r="D174">
            <v>1.0169556253985974</v>
          </cell>
          <cell r="E174">
            <v>0.13821194332988429</v>
          </cell>
          <cell r="F174">
            <v>1.1382119433298843</v>
          </cell>
          <cell r="G174">
            <v>1.0830676825784324</v>
          </cell>
        </row>
        <row r="175">
          <cell r="A175">
            <v>39234</v>
          </cell>
          <cell r="B175">
            <v>10.290173610754211</v>
          </cell>
          <cell r="C175">
            <v>2.0592515839788383E-2</v>
          </cell>
          <cell r="D175">
            <v>1.0205925158397884</v>
          </cell>
          <cell r="E175">
            <v>0.15479572756074678</v>
          </cell>
          <cell r="F175">
            <v>1.1547957275607468</v>
          </cell>
          <cell r="G175">
            <v>1.1053707709874918</v>
          </cell>
        </row>
        <row r="176">
          <cell r="A176">
            <v>39264</v>
          </cell>
          <cell r="B176">
            <v>10.557569250203482</v>
          </cell>
          <cell r="C176">
            <v>2.5985532369426467E-2</v>
          </cell>
          <cell r="D176">
            <v>1.0259855323694265</v>
          </cell>
          <cell r="E176">
            <v>0.1773066561598784</v>
          </cell>
          <cell r="F176">
            <v>1.1773066561598784</v>
          </cell>
          <cell r="G176">
            <v>1.1340944189372051</v>
          </cell>
        </row>
        <row r="177">
          <cell r="A177">
            <v>39295</v>
          </cell>
          <cell r="B177">
            <v>10.816313928521675</v>
          </cell>
          <cell r="C177">
            <v>2.4507978322112933E-2</v>
          </cell>
          <cell r="D177">
            <v>1.0245079783221129</v>
          </cell>
          <cell r="E177">
            <v>0.19864548782180869</v>
          </cell>
          <cell r="F177">
            <v>1.1986454878218087</v>
          </cell>
          <cell r="G177">
            <v>1.1618887803717475</v>
          </cell>
        </row>
        <row r="178">
          <cell r="A178">
            <v>39326</v>
          </cell>
          <cell r="B178">
            <v>10.979084741528947</v>
          </cell>
          <cell r="C178">
            <v>1.5048639867788927E-2</v>
          </cell>
          <cell r="D178">
            <v>1.0150486398677889</v>
          </cell>
          <cell r="E178">
            <v>0.20994649669141463</v>
          </cell>
          <cell r="F178">
            <v>1.2099464966914146</v>
          </cell>
          <cell r="G178">
            <v>1.1793736261939864</v>
          </cell>
        </row>
        <row r="179">
          <cell r="A179">
            <v>39356</v>
          </cell>
          <cell r="B179">
            <v>11.05542189293285</v>
          </cell>
          <cell r="C179">
            <v>6.9529613078906927E-3</v>
          </cell>
          <cell r="D179">
            <v>1.0069529613078907</v>
          </cell>
          <cell r="E179">
            <v>0.210103766702741</v>
          </cell>
          <cell r="F179">
            <v>1.210103766702741</v>
          </cell>
          <cell r="G179">
            <v>1.18757376538446</v>
          </cell>
        </row>
        <row r="180">
          <cell r="A180">
            <v>39387</v>
          </cell>
          <cell r="B180">
            <v>11.210816698142835</v>
          </cell>
          <cell r="C180">
            <v>1.4055981464562661E-2</v>
          </cell>
          <cell r="D180">
            <v>1.0140559814645627</v>
          </cell>
          <cell r="E180">
            <v>0.21839048461124499</v>
          </cell>
          <cell r="F180">
            <v>1.218390484611245</v>
          </cell>
          <cell r="G180">
            <v>1.2042662802185049</v>
          </cell>
        </row>
        <row r="181">
          <cell r="A181">
            <v>39417</v>
          </cell>
          <cell r="B181">
            <v>11.408242820532777</v>
          </cell>
          <cell r="C181">
            <v>1.7610324716365033E-2</v>
          </cell>
          <cell r="D181">
            <v>1.017610324716365</v>
          </cell>
          <cell r="E181">
            <v>0.2254738004581216</v>
          </cell>
          <cell r="F181">
            <v>1.2254738004581216</v>
          </cell>
          <cell r="G181">
            <v>1.2254738004581218</v>
          </cell>
        </row>
        <row r="182">
          <cell r="A182">
            <v>39448</v>
          </cell>
          <cell r="B182">
            <v>11.617908262673595</v>
          </cell>
          <cell r="C182">
            <v>1.8378416855175717E-2</v>
          </cell>
          <cell r="D182">
            <v>1.0183784168551757</v>
          </cell>
          <cell r="E182">
            <v>0.23293601147695853</v>
          </cell>
          <cell r="F182">
            <v>1.2329360114769585</v>
          </cell>
          <cell r="G182">
            <v>1.0183784168551757</v>
          </cell>
        </row>
        <row r="183">
          <cell r="A183">
            <v>39479</v>
          </cell>
          <cell r="B183">
            <v>12.04504551590712</v>
          </cell>
          <cell r="C183">
            <v>3.6765417971653891E-2</v>
          </cell>
          <cell r="D183">
            <v>1.0367654179716539</v>
          </cell>
          <cell r="E183">
            <v>0.26840853950791255</v>
          </cell>
          <cell r="F183">
            <v>1.2684085395079125</v>
          </cell>
          <cell r="G183">
            <v>1.0558195250041675</v>
          </cell>
        </row>
        <row r="184">
          <cell r="A184">
            <v>39508</v>
          </cell>
          <cell r="B184">
            <v>12.56444546953843</v>
          </cell>
          <cell r="C184">
            <v>4.3121460433285463E-2</v>
          </cell>
          <cell r="D184">
            <v>1.0431214604332855</v>
          </cell>
          <cell r="E184">
            <v>0.30213933819236449</v>
          </cell>
          <cell r="F184">
            <v>1.3021393381923645</v>
          </cell>
          <cell r="G184">
            <v>1.1013480048763249</v>
          </cell>
        </row>
        <row r="185">
          <cell r="A185">
            <v>39539</v>
          </cell>
          <cell r="B185">
            <v>13.053811541361172</v>
          </cell>
          <cell r="C185">
            <v>3.894848149161656E-2</v>
          </cell>
          <cell r="D185">
            <v>1.0389484814916166</v>
          </cell>
          <cell r="E185">
            <v>0.31664598372167863</v>
          </cell>
          <cell r="F185">
            <v>1.3166459837216786</v>
          </cell>
          <cell r="G185">
            <v>1.1442438372600792</v>
          </cell>
        </row>
        <row r="186">
          <cell r="A186">
            <v>39569</v>
          </cell>
          <cell r="B186">
            <v>13.076419261147088</v>
          </cell>
          <cell r="C186">
            <v>1.7318864849766857E-3</v>
          </cell>
          <cell r="D186">
            <v>1.0017318864849767</v>
          </cell>
          <cell r="E186">
            <v>0.29693590572295614</v>
          </cell>
          <cell r="F186">
            <v>1.2969359057229561</v>
          </cell>
          <cell r="G186">
            <v>1.1462255376973478</v>
          </cell>
        </row>
        <row r="187">
          <cell r="A187">
            <v>39600</v>
          </cell>
          <cell r="B187">
            <v>13.348755332027133</v>
          </cell>
          <cell r="C187">
            <v>2.0826501922373897E-2</v>
          </cell>
          <cell r="D187">
            <v>1.0208265019223739</v>
          </cell>
          <cell r="E187">
            <v>0.29723324765642567</v>
          </cell>
          <cell r="F187">
            <v>1.2972332476564257</v>
          </cell>
          <cell r="G187">
            <v>1.1700974060616758</v>
          </cell>
        </row>
        <row r="188">
          <cell r="A188">
            <v>39630</v>
          </cell>
          <cell r="B188">
            <v>13.558709464544567</v>
          </cell>
          <cell r="C188">
            <v>1.5728367723820469E-2</v>
          </cell>
          <cell r="D188">
            <v>1.0157283677238205</v>
          </cell>
          <cell r="E188">
            <v>0.28426431721328682</v>
          </cell>
          <cell r="F188">
            <v>1.2842643172132868</v>
          </cell>
          <cell r="G188">
            <v>1.1885011283369022</v>
          </cell>
        </row>
        <row r="189">
          <cell r="A189">
            <v>39661</v>
          </cell>
          <cell r="B189">
            <v>13.649970163971496</v>
          </cell>
          <cell r="C189">
            <v>6.7307806591454522E-3</v>
          </cell>
          <cell r="D189">
            <v>1.0067307806591455</v>
          </cell>
          <cell r="E189">
            <v>0.26197984398157281</v>
          </cell>
          <cell r="F189">
            <v>1.2619798439815728</v>
          </cell>
          <cell r="G189">
            <v>1.1965006687448849</v>
          </cell>
        </row>
        <row r="190">
          <cell r="A190">
            <v>39692</v>
          </cell>
          <cell r="B190">
            <v>13.786608426763136</v>
          </cell>
          <cell r="C190">
            <v>1.0010151022329161E-2</v>
          </cell>
          <cell r="D190">
            <v>1.0100101510223292</v>
          </cell>
          <cell r="E190">
            <v>0.25571564035885319</v>
          </cell>
          <cell r="F190">
            <v>1.2557156403588532</v>
          </cell>
          <cell r="G190">
            <v>1.208477821137339</v>
          </cell>
        </row>
        <row r="191">
          <cell r="A191">
            <v>39722</v>
          </cell>
          <cell r="B191">
            <v>13.876240843103327</v>
          </cell>
          <cell r="C191">
            <v>6.5014116282720025E-3</v>
          </cell>
          <cell r="D191">
            <v>1.006501411628272</v>
          </cell>
          <cell r="E191">
            <v>0.25515253759548306</v>
          </cell>
          <cell r="F191">
            <v>1.2551525375954831</v>
          </cell>
          <cell r="G191">
            <v>1.2163346328961901</v>
          </cell>
        </row>
        <row r="192">
          <cell r="A192">
            <v>39753</v>
          </cell>
          <cell r="B192">
            <v>13.967347471478938</v>
          </cell>
          <cell r="C192">
            <v>6.5656563190088502E-3</v>
          </cell>
          <cell r="D192">
            <v>1.0065656563190089</v>
          </cell>
          <cell r="E192">
            <v>0.24588135258626997</v>
          </cell>
          <cell r="F192">
            <v>1.24588135258627</v>
          </cell>
          <cell r="G192">
            <v>1.2243206680646943</v>
          </cell>
        </row>
        <row r="193">
          <cell r="A193">
            <v>39783</v>
          </cell>
          <cell r="B193">
            <v>14.068365429528477</v>
          </cell>
          <cell r="C193">
            <v>7.2324368142064888E-3</v>
          </cell>
          <cell r="D193">
            <v>1.0072324368142065</v>
          </cell>
          <cell r="E193">
            <v>0.23317548993679904</v>
          </cell>
          <cell r="F193">
            <v>1.233175489936799</v>
          </cell>
          <cell r="G193">
            <v>1.2331754899367993</v>
          </cell>
        </row>
        <row r="194">
          <cell r="A194">
            <v>39814</v>
          </cell>
          <cell r="B194">
            <v>14.14002032367735</v>
          </cell>
          <cell r="C194">
            <v>5.0933347237678284E-3</v>
          </cell>
          <cell r="D194">
            <v>1.0050933347237678</v>
          </cell>
          <cell r="E194">
            <v>0.21708830918444089</v>
          </cell>
          <cell r="F194">
            <v>1.2170883091844409</v>
          </cell>
          <cell r="G194">
            <v>1.0050933347237678</v>
          </cell>
        </row>
        <row r="195">
          <cell r="A195">
            <v>39845</v>
          </cell>
          <cell r="B195">
            <v>14.202453467169123</v>
          </cell>
          <cell r="C195">
            <v>4.4153503363237867E-3</v>
          </cell>
          <cell r="D195">
            <v>1.0044153503363238</v>
          </cell>
          <cell r="E195">
            <v>0.17911164788981937</v>
          </cell>
          <cell r="F195">
            <v>1.1791116478898194</v>
          </cell>
          <cell r="G195">
            <v>1.0095311739172772</v>
          </cell>
        </row>
        <row r="196">
          <cell r="A196">
            <v>39873</v>
          </cell>
          <cell r="B196">
            <v>14.500827243439401</v>
          </cell>
          <cell r="C196">
            <v>2.1008607911302768E-2</v>
          </cell>
          <cell r="D196">
            <v>1.0210086079113028</v>
          </cell>
          <cell r="E196">
            <v>0.1541159757981827</v>
          </cell>
          <cell r="F196">
            <v>1.1541159757981827</v>
          </cell>
          <cell r="G196">
            <v>1.0307400185243425</v>
          </cell>
        </row>
        <row r="197">
          <cell r="A197">
            <v>39904</v>
          </cell>
          <cell r="B197">
            <v>14.785975003753309</v>
          </cell>
          <cell r="C197">
            <v>1.9664240910318931E-2</v>
          </cell>
          <cell r="D197">
            <v>1.0196642409103189</v>
          </cell>
          <cell r="E197">
            <v>0.13269407612510364</v>
          </cell>
          <cell r="F197">
            <v>1.1326940761251036</v>
          </cell>
          <cell r="G197">
            <v>1.0510087385645117</v>
          </cell>
        </row>
        <row r="198">
          <cell r="A198">
            <v>39934</v>
          </cell>
          <cell r="B198">
            <v>14.944044253785634</v>
          </cell>
          <cell r="C198">
            <v>1.0690485408787698E-2</v>
          </cell>
          <cell r="D198">
            <v>1.0106904854087877</v>
          </cell>
          <cell r="E198">
            <v>0.14282388437847593</v>
          </cell>
          <cell r="F198">
            <v>1.1428238843784759</v>
          </cell>
          <cell r="G198">
            <v>1.062244532148644</v>
          </cell>
        </row>
        <row r="199">
          <cell r="A199">
            <v>39965</v>
          </cell>
          <cell r="B199">
            <v>15.03502830998295</v>
          </cell>
          <cell r="C199">
            <v>6.0883154956039576E-3</v>
          </cell>
          <cell r="D199">
            <v>1.006088315495604</v>
          </cell>
          <cell r="E199">
            <v>0.12632436028773486</v>
          </cell>
          <cell r="F199">
            <v>1.1263243602877349</v>
          </cell>
          <cell r="G199">
            <v>1.0687118119938452</v>
          </cell>
        </row>
        <row r="200">
          <cell r="A200">
            <v>39995</v>
          </cell>
          <cell r="B200">
            <v>15.190876125052689</v>
          </cell>
          <cell r="C200">
            <v>1.0365648261949634E-2</v>
          </cell>
          <cell r="D200">
            <v>1.0103656482619496</v>
          </cell>
          <cell r="E200">
            <v>0.12037772951593717</v>
          </cell>
          <cell r="F200">
            <v>1.1203777295159372</v>
          </cell>
          <cell r="G200">
            <v>1.0797897027303642</v>
          </cell>
        </row>
        <row r="201">
          <cell r="A201">
            <v>40026</v>
          </cell>
          <cell r="B201">
            <v>15.414866181824715</v>
          </cell>
          <cell r="C201">
            <v>1.4745038727728366E-2</v>
          </cell>
          <cell r="D201">
            <v>1.0147450387277284</v>
          </cell>
          <cell r="E201">
            <v>0.12929669417971223</v>
          </cell>
          <cell r="F201">
            <v>1.1292966941797122</v>
          </cell>
          <cell r="G201">
            <v>1.0957112437149257</v>
          </cell>
        </row>
        <row r="202">
          <cell r="A202">
            <v>40057</v>
          </cell>
          <cell r="B202">
            <v>15.637843781502529</v>
          </cell>
          <cell r="C202">
            <v>1.4465101224214294E-2</v>
          </cell>
          <cell r="D202">
            <v>1.0144651012242143</v>
          </cell>
          <cell r="E202">
            <v>0.1342777931623631</v>
          </cell>
          <cell r="F202">
            <v>1.1342777931623631</v>
          </cell>
          <cell r="G202">
            <v>1.1115608177677718</v>
          </cell>
        </row>
        <row r="203">
          <cell r="A203">
            <v>40087</v>
          </cell>
          <cell r="B203">
            <v>15.869075571335184</v>
          </cell>
          <cell r="C203">
            <v>1.4786679868625585E-2</v>
          </cell>
          <cell r="D203">
            <v>1.0147866798686256</v>
          </cell>
          <cell r="E203">
            <v>0.14361488466253602</v>
          </cell>
          <cell r="F203">
            <v>1.143614884662536</v>
          </cell>
          <cell r="G203">
            <v>1.1279971117346115</v>
          </cell>
        </row>
        <row r="204">
          <cell r="A204">
            <v>40118</v>
          </cell>
          <cell r="B204">
            <v>16.107792787733455</v>
          </cell>
          <cell r="C204">
            <v>1.5042918872317568E-2</v>
          </cell>
          <cell r="D204">
            <v>1.0150429188723176</v>
          </cell>
          <cell r="E204">
            <v>0.15324637126879437</v>
          </cell>
          <cell r="F204">
            <v>1.1532463712687944</v>
          </cell>
          <cell r="G204">
            <v>1.1449654807746439</v>
          </cell>
        </row>
        <row r="205">
          <cell r="A205">
            <v>40148</v>
          </cell>
          <cell r="B205">
            <v>16.737855525271435</v>
          </cell>
          <cell r="C205">
            <v>3.9115398729103967E-2</v>
          </cell>
          <cell r="D205">
            <v>1.039115398729104</v>
          </cell>
          <cell r="E205">
            <v>0.18975126208620452</v>
          </cell>
          <cell r="F205">
            <v>1.1897512620862045</v>
          </cell>
          <cell r="G205">
            <v>1.1897512620862043</v>
          </cell>
        </row>
        <row r="206">
          <cell r="A206">
            <v>40179</v>
          </cell>
          <cell r="B206">
            <v>17.259250562440538</v>
          </cell>
          <cell r="C206">
            <v>3.115064748777896E-2</v>
          </cell>
          <cell r="D206">
            <v>1.031150647487779</v>
          </cell>
          <cell r="E206">
            <v>0.22059588086588966</v>
          </cell>
          <cell r="F206">
            <v>1.2205958808658897</v>
          </cell>
          <cell r="G206">
            <v>1.031150647487779</v>
          </cell>
        </row>
        <row r="207">
          <cell r="A207">
            <v>40210</v>
          </cell>
          <cell r="B207">
            <v>18.217235073382675</v>
          </cell>
          <cell r="C207">
            <v>5.5505568302420816E-2</v>
          </cell>
          <cell r="D207">
            <v>1.0555055683024208</v>
          </cell>
          <cell r="E207">
            <v>0.28268225736449404</v>
          </cell>
          <cell r="F207">
            <v>1.282682257364494</v>
          </cell>
          <cell r="G207">
            <v>1.0883852501819973</v>
          </cell>
        </row>
        <row r="208">
          <cell r="A208">
            <v>40238</v>
          </cell>
          <cell r="B208">
            <v>18.706678471244985</v>
          </cell>
          <cell r="C208">
            <v>2.6867051772166972E-2</v>
          </cell>
          <cell r="D208">
            <v>1.026867051772167</v>
          </cell>
          <cell r="E208">
            <v>0.29004215809194145</v>
          </cell>
          <cell r="F208">
            <v>1.2900421580919414</v>
          </cell>
          <cell r="G208">
            <v>1.1176269530466998</v>
          </cell>
        </row>
        <row r="209">
          <cell r="A209">
            <v>40269</v>
          </cell>
          <cell r="B209">
            <v>19.029731976160761</v>
          </cell>
          <cell r="C209">
            <v>1.7269420940353442E-2</v>
          </cell>
          <cell r="D209">
            <v>1.0172694209403534</v>
          </cell>
          <cell r="E209">
            <v>0.28701231885825629</v>
          </cell>
          <cell r="F209">
            <v>1.2870123188582563</v>
          </cell>
          <cell r="G209">
            <v>1.1369277233531478</v>
          </cell>
        </row>
        <row r="210">
          <cell r="A210">
            <v>40299</v>
          </cell>
          <cell r="B210">
            <v>19.405078010841784</v>
          </cell>
          <cell r="C210">
            <v>1.9724189239829215E-2</v>
          </cell>
          <cell r="D210">
            <v>1.0197241892398292</v>
          </cell>
          <cell r="E210">
            <v>0.29851582886781647</v>
          </cell>
          <cell r="F210">
            <v>1.2985158288678165</v>
          </cell>
          <cell r="G210">
            <v>1.1593527009205735</v>
          </cell>
        </row>
        <row r="211">
          <cell r="A211">
            <v>40330</v>
          </cell>
          <cell r="B211">
            <v>19.557978807701712</v>
          </cell>
          <cell r="C211">
            <v>7.8794219108266894E-3</v>
          </cell>
          <cell r="D211">
            <v>1.0078794219108267</v>
          </cell>
          <cell r="E211">
            <v>0.30082753450591215</v>
          </cell>
          <cell r="F211">
            <v>1.3008275345059122</v>
          </cell>
          <cell r="G211">
            <v>1.1684877299945833</v>
          </cell>
        </row>
        <row r="212">
          <cell r="A212">
            <v>40360</v>
          </cell>
          <cell r="B212">
            <v>19.782310941027387</v>
          </cell>
          <cell r="C212">
            <v>1.1470108211659058E-2</v>
          </cell>
          <cell r="D212">
            <v>1.0114701082116591</v>
          </cell>
          <cell r="E212">
            <v>0.30224950675508011</v>
          </cell>
          <cell r="F212">
            <v>1.3022495067550801</v>
          </cell>
          <cell r="G212">
            <v>1.181890410701617</v>
          </cell>
        </row>
        <row r="213">
          <cell r="A213">
            <v>40391</v>
          </cell>
          <cell r="B213">
            <v>20.023146511892492</v>
          </cell>
          <cell r="C213">
            <v>1.2174289019268425E-2</v>
          </cell>
          <cell r="D213">
            <v>1.0121742890192684</v>
          </cell>
          <cell r="E213">
            <v>0.29895039474953622</v>
          </cell>
          <cell r="F213">
            <v>1.2989503947495362</v>
          </cell>
          <cell r="G213">
            <v>1.1962790861506003</v>
          </cell>
        </row>
        <row r="214">
          <cell r="A214">
            <v>40422</v>
          </cell>
          <cell r="B214">
            <v>20.342948865499842</v>
          </cell>
          <cell r="C214">
            <v>1.5971633300360999E-2</v>
          </cell>
          <cell r="D214">
            <v>1.015971633300361</v>
          </cell>
          <cell r="E214">
            <v>0.30087940190084406</v>
          </cell>
          <cell r="F214">
            <v>1.3008794019008441</v>
          </cell>
          <cell r="G214">
            <v>1.2153856170394886</v>
          </cell>
        </row>
        <row r="215">
          <cell r="A215">
            <v>40452</v>
          </cell>
          <cell r="B215">
            <v>20.985709765747249</v>
          </cell>
          <cell r="C215">
            <v>3.1596250105975665E-2</v>
          </cell>
          <cell r="D215">
            <v>1.0315962501059757</v>
          </cell>
          <cell r="E215">
            <v>0.3224279934525236</v>
          </cell>
          <cell r="F215">
            <v>1.3224279934525236</v>
          </cell>
          <cell r="G215">
            <v>1.2537872449706737</v>
          </cell>
        </row>
        <row r="216">
          <cell r="A216">
            <v>40483</v>
          </cell>
          <cell r="B216">
            <v>21.650928443656259</v>
          </cell>
          <cell r="C216">
            <v>3.1698650430912467E-2</v>
          </cell>
          <cell r="D216">
            <v>1.0316986504309125</v>
          </cell>
          <cell r="E216">
            <v>0.34412757408600769</v>
          </cell>
          <cell r="F216">
            <v>1.3441275740860077</v>
          </cell>
          <cell r="G216">
            <v>1.2935306085637359</v>
          </cell>
        </row>
        <row r="217">
          <cell r="A217">
            <v>40513</v>
          </cell>
          <cell r="B217">
            <v>22.087074368491471</v>
          </cell>
          <cell r="C217">
            <v>2.0144444427416808E-2</v>
          </cell>
          <cell r="D217">
            <v>1.0201444444274168</v>
          </cell>
          <cell r="E217">
            <v>0.31958806402311146</v>
          </cell>
          <cell r="F217">
            <v>1.3195880640231115</v>
          </cell>
          <cell r="G217">
            <v>1.3195880640231108</v>
          </cell>
        </row>
        <row r="218">
          <cell r="A218">
            <v>40544</v>
          </cell>
          <cell r="B218">
            <v>22.206662017660459</v>
          </cell>
          <cell r="C218">
            <v>5.4143725499284923E-3</v>
          </cell>
          <cell r="D218">
            <v>1.0054143725499285</v>
          </cell>
          <cell r="E218">
            <v>0.28665273948721981</v>
          </cell>
          <cell r="F218">
            <v>1.2866527394872198</v>
          </cell>
          <cell r="G218">
            <v>1.0054143725499285</v>
          </cell>
        </row>
        <row r="219">
          <cell r="A219">
            <v>40575</v>
          </cell>
          <cell r="B219">
            <v>22.48091557535286</v>
          </cell>
          <cell r="C219">
            <v>1.2350057720259544E-2</v>
          </cell>
          <cell r="D219">
            <v>1.0123500577202595</v>
          </cell>
          <cell r="E219">
            <v>0.23404652159316308</v>
          </cell>
          <cell r="F219">
            <v>1.2340465215931631</v>
          </cell>
          <cell r="G219">
            <v>1.0178312980836985</v>
          </cell>
        </row>
        <row r="220">
          <cell r="A220">
            <v>40603</v>
          </cell>
          <cell r="B220">
            <v>23.14548447814461</v>
          </cell>
          <cell r="C220">
            <v>2.9561469619162395E-2</v>
          </cell>
          <cell r="D220">
            <v>1.0295614696191624</v>
          </cell>
          <cell r="E220">
            <v>0.23728456196661241</v>
          </cell>
          <cell r="F220">
            <v>1.2372845619666124</v>
          </cell>
          <cell r="G220">
            <v>1.0479198870794324</v>
          </cell>
        </row>
        <row r="221">
          <cell r="A221">
            <v>40634</v>
          </cell>
          <cell r="B221">
            <v>23.764984299992435</v>
          </cell>
          <cell r="C221">
            <v>2.6765472221279119E-2</v>
          </cell>
          <cell r="D221">
            <v>1.0267654722212791</v>
          </cell>
          <cell r="E221">
            <v>0.24883442025161973</v>
          </cell>
          <cell r="F221">
            <v>1.2488344202516197</v>
          </cell>
          <cell r="G221">
            <v>1.0759679577071828</v>
          </cell>
        </row>
        <row r="222">
          <cell r="A222">
            <v>40664</v>
          </cell>
          <cell r="B222">
            <v>24.154479822227959</v>
          </cell>
          <cell r="C222">
            <v>1.638947105198163E-2</v>
          </cell>
          <cell r="D222">
            <v>1.0163894710519816</v>
          </cell>
          <cell r="E222">
            <v>0.24475046215906193</v>
          </cell>
          <cell r="F222">
            <v>1.2447504621590619</v>
          </cell>
          <cell r="G222">
            <v>1.0936025034028845</v>
          </cell>
        </row>
        <row r="223">
          <cell r="A223">
            <v>40695</v>
          </cell>
          <cell r="B223">
            <v>24.487433183561315</v>
          </cell>
          <cell r="C223">
            <v>1.3784331676104156E-2</v>
          </cell>
          <cell r="D223">
            <v>1.0137843316761042</v>
          </cell>
          <cell r="E223">
            <v>0.2520431392388276</v>
          </cell>
          <cell r="F223">
            <v>1.2520431392388276</v>
          </cell>
          <cell r="G223">
            <v>1.1086770830316077</v>
          </cell>
        </row>
        <row r="224">
          <cell r="A224">
            <v>40725</v>
          </cell>
          <cell r="B224">
            <v>24.782848589680363</v>
          </cell>
          <cell r="C224">
            <v>1.206395966063778E-2</v>
          </cell>
          <cell r="D224">
            <v>1.0120639596606378</v>
          </cell>
          <cell r="E224">
            <v>0.25277823524056253</v>
          </cell>
          <cell r="F224">
            <v>1.2527782352405625</v>
          </cell>
          <cell r="G224">
            <v>1.1220521186379746</v>
          </cell>
        </row>
        <row r="225">
          <cell r="A225">
            <v>40756</v>
          </cell>
          <cell r="B225">
            <v>25.266333185287284</v>
          </cell>
          <cell r="C225">
            <v>1.950883869775355E-2</v>
          </cell>
          <cell r="D225">
            <v>1.0195088386977535</v>
          </cell>
          <cell r="E225">
            <v>0.26185628069397926</v>
          </cell>
          <cell r="F225">
            <v>1.2618562806939793</v>
          </cell>
          <cell r="G225">
            <v>1.1439420524309556</v>
          </cell>
        </row>
        <row r="226">
          <cell r="A226">
            <v>40787</v>
          </cell>
          <cell r="B226">
            <v>25.654350188785102</v>
          </cell>
          <cell r="C226">
            <v>1.5357076179291607E-2</v>
          </cell>
          <cell r="D226">
            <v>1.0153570761792916</v>
          </cell>
          <cell r="E226">
            <v>0.26109298894679966</v>
          </cell>
          <cell r="F226">
            <v>1.2610929889467997</v>
          </cell>
          <cell r="G226">
            <v>1.1615096576748329</v>
          </cell>
        </row>
        <row r="227">
          <cell r="A227">
            <v>40817</v>
          </cell>
          <cell r="B227">
            <v>26.000894023692315</v>
          </cell>
          <cell r="C227">
            <v>1.350818993102787E-2</v>
          </cell>
          <cell r="D227">
            <v>1.0135081899310279</v>
          </cell>
          <cell r="E227">
            <v>0.23898092149024275</v>
          </cell>
          <cell r="F227">
            <v>1.2389809214902427</v>
          </cell>
          <cell r="G227">
            <v>1.1771995507374278</v>
          </cell>
        </row>
        <row r="228">
          <cell r="A228">
            <v>40848</v>
          </cell>
          <cell r="B228">
            <v>26.341278159937634</v>
          </cell>
          <cell r="C228">
            <v>1.3091247398460792E-2</v>
          </cell>
          <cell r="D228">
            <v>1.0130912473984608</v>
          </cell>
          <cell r="E228">
            <v>0.21663503846901544</v>
          </cell>
          <cell r="F228">
            <v>1.2166350384690154</v>
          </cell>
          <cell r="G228">
            <v>1.1926105612934883</v>
          </cell>
        </row>
        <row r="229">
          <cell r="A229">
            <v>40878</v>
          </cell>
          <cell r="B229">
            <v>26.733997118174422</v>
          </cell>
          <cell r="C229">
            <v>1.4908880117824763E-2</v>
          </cell>
          <cell r="D229">
            <v>1.0149088801178248</v>
          </cell>
          <cell r="E229">
            <v>0.21039104917906482</v>
          </cell>
          <cell r="F229">
            <v>1.2103910491790648</v>
          </cell>
          <cell r="G229">
            <v>1.2103910491790646</v>
          </cell>
        </row>
        <row r="230">
          <cell r="A230">
            <v>40909</v>
          </cell>
          <cell r="B230">
            <v>26.942178885738489</v>
          </cell>
          <cell r="C230">
            <v>7.787154559934395E-3</v>
          </cell>
          <cell r="D230">
            <v>1.0077871545599344</v>
          </cell>
          <cell r="E230">
            <v>0.21324757697991625</v>
          </cell>
          <cell r="F230">
            <v>1.2132475769799163</v>
          </cell>
          <cell r="G230">
            <v>1.0077871545599344</v>
          </cell>
        </row>
        <row r="231">
          <cell r="A231">
            <v>40940</v>
          </cell>
          <cell r="B231">
            <v>27.399686639663727</v>
          </cell>
          <cell r="C231">
            <v>1.698109703248285E-2</v>
          </cell>
          <cell r="D231">
            <v>1.0169810970324829</v>
          </cell>
          <cell r="E231">
            <v>0.21879763072032543</v>
          </cell>
          <cell r="F231">
            <v>1.2187976307203254</v>
          </cell>
          <cell r="G231">
            <v>1.0249004860196065</v>
          </cell>
        </row>
        <row r="232">
          <cell r="A232">
            <v>40969</v>
          </cell>
          <cell r="B232">
            <v>28.359963897485937</v>
          </cell>
          <cell r="C232">
            <v>3.5047016064487124E-2</v>
          </cell>
          <cell r="D232">
            <v>1.0350470160644871</v>
          </cell>
          <cell r="E232">
            <v>0.22529143532360107</v>
          </cell>
          <cell r="F232">
            <v>1.2252914353236011</v>
          </cell>
          <cell r="G232">
            <v>1.0608201898176364</v>
          </cell>
        </row>
        <row r="233">
          <cell r="A233">
            <v>41000</v>
          </cell>
          <cell r="B233">
            <v>29.011342838144984</v>
          </cell>
          <cell r="C233">
            <v>2.2968257047632834E-2</v>
          </cell>
          <cell r="D233">
            <v>1.0229682570476328</v>
          </cell>
          <cell r="E233">
            <v>0.22076002541917172</v>
          </cell>
          <cell r="F233">
            <v>1.2207600254191717</v>
          </cell>
          <cell r="G233">
            <v>1.0851853806186864</v>
          </cell>
        </row>
        <row r="234">
          <cell r="A234">
            <v>41030</v>
          </cell>
          <cell r="B234">
            <v>29.616783234916056</v>
          </cell>
          <cell r="C234">
            <v>2.0869092483889462E-2</v>
          </cell>
          <cell r="D234">
            <v>1.0208690924838895</v>
          </cell>
          <cell r="E234">
            <v>0.22614038691329874</v>
          </cell>
          <cell r="F234">
            <v>1.2261403869132987</v>
          </cell>
          <cell r="G234">
            <v>1.1078322146889825</v>
          </cell>
        </row>
        <row r="235">
          <cell r="A235">
            <v>41061</v>
          </cell>
          <cell r="B235">
            <v>30.014088857834466</v>
          </cell>
          <cell r="C235">
            <v>1.3414881007401736E-2</v>
          </cell>
          <cell r="D235">
            <v>1.0134148810074017</v>
          </cell>
          <cell r="E235">
            <v>0.22569354790453322</v>
          </cell>
          <cell r="F235">
            <v>1.2256935479045332</v>
          </cell>
          <cell r="G235">
            <v>1.1226936520252015</v>
          </cell>
        </row>
        <row r="236">
          <cell r="A236">
            <v>41091</v>
          </cell>
          <cell r="B236">
            <v>30.480040692444774</v>
          </cell>
          <cell r="C236">
            <v>1.5524437100767896E-2</v>
          </cell>
          <cell r="D236">
            <v>1.0155244371007679</v>
          </cell>
          <cell r="E236">
            <v>0.22988447361683573</v>
          </cell>
          <cell r="F236">
            <v>1.2298844736168357</v>
          </cell>
          <cell r="G236">
            <v>1.1401228390094982</v>
          </cell>
        </row>
        <row r="237">
          <cell r="A237">
            <v>41122</v>
          </cell>
          <cell r="B237">
            <v>31.24483726621645</v>
          </cell>
          <cell r="C237">
            <v>2.5091717609197595E-2</v>
          </cell>
          <cell r="D237">
            <v>1.0250917176091976</v>
          </cell>
          <cell r="E237">
            <v>0.23661937951528644</v>
          </cell>
          <cell r="F237">
            <v>1.2366193795152864</v>
          </cell>
          <cell r="G237">
            <v>1.1687304793257212</v>
          </cell>
        </row>
        <row r="238">
          <cell r="A238">
            <v>41153</v>
          </cell>
          <cell r="B238">
            <v>31.704691302091202</v>
          </cell>
          <cell r="C238">
            <v>1.4717760632153132E-2</v>
          </cell>
          <cell r="D238">
            <v>1.0147177606321531</v>
          </cell>
          <cell r="E238">
            <v>0.23584074703833391</v>
          </cell>
          <cell r="F238">
            <v>1.2358407470383339</v>
          </cell>
          <cell r="G238">
            <v>1.1859315747639387</v>
          </cell>
        </row>
        <row r="239">
          <cell r="A239">
            <v>41183</v>
          </cell>
          <cell r="B239">
            <v>32.131728039167839</v>
          </cell>
          <cell r="C239">
            <v>1.3469197129462929E-2</v>
          </cell>
          <cell r="D239">
            <v>1.0134691971294629</v>
          </cell>
          <cell r="E239">
            <v>0.23579320041414875</v>
          </cell>
          <cell r="F239">
            <v>1.2357932004141488</v>
          </cell>
          <cell r="G239">
            <v>1.2019051209264886</v>
          </cell>
        </row>
        <row r="240">
          <cell r="A240">
            <v>41214</v>
          </cell>
          <cell r="B240">
            <v>32.623643881861796</v>
          </cell>
          <cell r="C240">
            <v>1.5309349129754901E-2</v>
          </cell>
          <cell r="D240">
            <v>1.0153093491297549</v>
          </cell>
          <cell r="E240">
            <v>0.23849889454031858</v>
          </cell>
          <cell r="F240">
            <v>1.2384988945403186</v>
          </cell>
          <cell r="G240">
            <v>1.2203055060435926</v>
          </cell>
        </row>
        <row r="241">
          <cell r="A241">
            <v>41244</v>
          </cell>
          <cell r="B241">
            <v>33.205701133536358</v>
          </cell>
          <cell r="C241">
            <v>1.7841576918333768E-2</v>
          </cell>
          <cell r="D241">
            <v>1.0178415769183338</v>
          </cell>
          <cell r="E241">
            <v>0.24207768059353585</v>
          </cell>
          <cell r="F241">
            <v>1.2420776805935358</v>
          </cell>
          <cell r="G241">
            <v>1.2420776805935356</v>
          </cell>
        </row>
        <row r="242">
          <cell r="A242">
            <v>41275</v>
          </cell>
          <cell r="B242">
            <v>33.740481990971873</v>
          </cell>
          <cell r="C242">
            <v>1.6105091571019692E-2</v>
          </cell>
          <cell r="D242">
            <v>1.0161050915710197</v>
          </cell>
          <cell r="E242">
            <v>0.25232937299039238</v>
          </cell>
          <cell r="F242">
            <v>1.2523293729903924</v>
          </cell>
          <cell r="G242">
            <v>1.0161050915710197</v>
          </cell>
        </row>
        <row r="243">
          <cell r="A243">
            <v>41306</v>
          </cell>
          <cell r="B243">
            <v>34.316020488659412</v>
          </cell>
          <cell r="C243">
            <v>1.705780308181537E-2</v>
          </cell>
          <cell r="D243">
            <v>1.0170578030818154</v>
          </cell>
          <cell r="E243">
            <v>0.25242383024131421</v>
          </cell>
          <cell r="F243">
            <v>1.2524238302413142</v>
          </cell>
          <cell r="G243">
            <v>1.0334376121334681</v>
          </cell>
        </row>
        <row r="244">
          <cell r="A244">
            <v>41334</v>
          </cell>
          <cell r="B244">
            <v>34.784820130787878</v>
          </cell>
          <cell r="C244">
            <v>1.3661247296532952E-2</v>
          </cell>
          <cell r="D244">
            <v>1.013661247296533</v>
          </cell>
          <cell r="E244">
            <v>0.22654670000731181</v>
          </cell>
          <cell r="F244">
            <v>1.2265467000073118</v>
          </cell>
          <cell r="G244">
            <v>1.0475556589183619</v>
          </cell>
        </row>
        <row r="245">
          <cell r="A245">
            <v>41365</v>
          </cell>
          <cell r="B245">
            <v>35.475529967087596</v>
          </cell>
          <cell r="C245">
            <v>1.9856645332725797E-2</v>
          </cell>
          <cell r="D245">
            <v>1.0198566453327258</v>
          </cell>
          <cell r="E245">
            <v>0.22281585395775982</v>
          </cell>
          <cell r="F245">
            <v>1.2228158539577598</v>
          </cell>
          <cell r="G245">
            <v>1.0683566001037936</v>
          </cell>
        </row>
        <row r="246">
          <cell r="A246">
            <v>41395</v>
          </cell>
          <cell r="B246">
            <v>36.113377296487336</v>
          </cell>
          <cell r="C246">
            <v>1.7979923907873951E-2</v>
          </cell>
          <cell r="D246">
            <v>1.017979923907874</v>
          </cell>
          <cell r="E246">
            <v>0.21935515447579945</v>
          </cell>
          <cell r="F246">
            <v>1.2193551544757995</v>
          </cell>
          <cell r="G246">
            <v>1.0875655704801348</v>
          </cell>
        </row>
        <row r="247">
          <cell r="A247">
            <v>41426</v>
          </cell>
          <cell r="B247">
            <v>36.794949129076954</v>
          </cell>
          <cell r="C247">
            <v>1.8873112503269285E-2</v>
          </cell>
          <cell r="D247">
            <v>1.0188731125032693</v>
          </cell>
          <cell r="E247">
            <v>0.22592257600625132</v>
          </cell>
          <cell r="F247">
            <v>1.2259225760062513</v>
          </cell>
          <cell r="G247">
            <v>1.1080913178464886</v>
          </cell>
        </row>
        <row r="248">
          <cell r="A248">
            <v>41456</v>
          </cell>
          <cell r="B248">
            <v>37.719118463726062</v>
          </cell>
          <cell r="C248">
            <v>2.5116744458787421E-2</v>
          </cell>
          <cell r="D248">
            <v>1.0251167444587874</v>
          </cell>
          <cell r="E248">
            <v>0.23750223447292407</v>
          </cell>
          <cell r="F248">
            <v>1.2375022344729241</v>
          </cell>
          <cell r="G248">
            <v>1.1359229643138398</v>
          </cell>
        </row>
        <row r="249">
          <cell r="A249">
            <v>41487</v>
          </cell>
          <cell r="B249">
            <v>38.565425059324646</v>
          </cell>
          <cell r="C249">
            <v>2.243707249978466E-2</v>
          </cell>
          <cell r="D249">
            <v>1.0224370724997847</v>
          </cell>
          <cell r="E249">
            <v>0.23429751708208113</v>
          </cell>
          <cell r="F249">
            <v>1.2342975170820811</v>
          </cell>
          <cell r="G249">
            <v>1.1614097502183196</v>
          </cell>
        </row>
        <row r="250">
          <cell r="A250">
            <v>41518</v>
          </cell>
          <cell r="B250">
            <v>39.347796897260935</v>
          </cell>
          <cell r="C250">
            <v>2.028687189970757E-2</v>
          </cell>
          <cell r="D250">
            <v>1.0202868718997076</v>
          </cell>
          <cell r="E250">
            <v>0.24107175566997574</v>
          </cell>
          <cell r="F250">
            <v>1.2410717556699757</v>
          </cell>
          <cell r="G250">
            <v>1.1849711210440701</v>
          </cell>
        </row>
        <row r="251">
          <cell r="A251">
            <v>41548</v>
          </cell>
          <cell r="B251">
            <v>40.156375683214662</v>
          </cell>
          <cell r="C251">
            <v>2.0549531351525596E-2</v>
          </cell>
          <cell r="D251">
            <v>1.0205495313515256</v>
          </cell>
          <cell r="E251">
            <v>0.24974217490777217</v>
          </cell>
          <cell r="F251">
            <v>1.2497421749077722</v>
          </cell>
          <cell r="G251">
            <v>1.2093217222466177</v>
          </cell>
        </row>
        <row r="252">
          <cell r="A252">
            <v>41579</v>
          </cell>
          <cell r="B252">
            <v>41.237951358374957</v>
          </cell>
          <cell r="C252">
            <v>2.6934095937656943E-2</v>
          </cell>
          <cell r="D252">
            <v>1.0269340959376569</v>
          </cell>
          <cell r="E252">
            <v>0.2640510516761303</v>
          </cell>
          <cell r="F252">
            <v>1.2640510516761303</v>
          </cell>
          <cell r="G252">
            <v>1.2418937095331006</v>
          </cell>
        </row>
        <row r="253">
          <cell r="A253">
            <v>41609</v>
          </cell>
          <cell r="B253">
            <v>42.345908392501677</v>
          </cell>
          <cell r="C253">
            <v>2.6867412119921052E-2</v>
          </cell>
          <cell r="D253">
            <v>1.0268674121199211</v>
          </cell>
          <cell r="E253">
            <v>0.27526017963626415</v>
          </cell>
          <cell r="F253">
            <v>1.2752601796362641</v>
          </cell>
          <cell r="G253">
            <v>1.2752601796362639</v>
          </cell>
        </row>
        <row r="254">
          <cell r="A254">
            <v>41640</v>
          </cell>
          <cell r="B254">
            <v>43.827008563688359</v>
          </cell>
          <cell r="C254">
            <v>3.4976228575815504E-2</v>
          </cell>
          <cell r="D254">
            <v>1.0349762285758155</v>
          </cell>
          <cell r="E254">
            <v>0.29894435341544301</v>
          </cell>
          <cell r="F254">
            <v>1.298944353415443</v>
          </cell>
          <cell r="G254">
            <v>1.0349762285758155</v>
          </cell>
        </row>
        <row r="255">
          <cell r="A255">
            <v>41671</v>
          </cell>
          <cell r="B255">
            <v>45.971786909207481</v>
          </cell>
          <cell r="C255">
            <v>4.89373656977381E-2</v>
          </cell>
          <cell r="D255">
            <v>1.0489373656977381</v>
          </cell>
          <cell r="E255">
            <v>0.33965961829402702</v>
          </cell>
          <cell r="F255">
            <v>1.339659618294027</v>
          </cell>
          <cell r="G255">
            <v>1.0856252387620959</v>
          </cell>
        </row>
        <row r="256">
          <cell r="A256">
            <v>41699</v>
          </cell>
          <cell r="B256">
            <v>47.787447497727285</v>
          </cell>
          <cell r="C256">
            <v>3.9495105815783527E-2</v>
          </cell>
          <cell r="D256">
            <v>1.0394951058157835</v>
          </cell>
          <cell r="E256">
            <v>0.37380177094636879</v>
          </cell>
          <cell r="F256">
            <v>1.3738017709463688</v>
          </cell>
          <cell r="G256">
            <v>1.1285021224432901</v>
          </cell>
        </row>
        <row r="257">
          <cell r="A257">
            <v>41730</v>
          </cell>
          <cell r="B257">
            <v>49.090782724194305</v>
          </cell>
          <cell r="C257">
            <v>2.727358950337333E-2</v>
          </cell>
          <cell r="D257">
            <v>1.0272735895033733</v>
          </cell>
          <cell r="E257">
            <v>0.3837927937859773</v>
          </cell>
          <cell r="F257">
            <v>1.3837927937859773</v>
          </cell>
          <cell r="G257">
            <v>1.159280426084494</v>
          </cell>
        </row>
        <row r="258">
          <cell r="A258">
            <v>41760</v>
          </cell>
          <cell r="B258">
            <v>50.138549388879724</v>
          </cell>
          <cell r="C258">
            <v>2.1343449962329286E-2</v>
          </cell>
          <cell r="D258">
            <v>1.0213434499623293</v>
          </cell>
          <cell r="E258">
            <v>0.38836500882338099</v>
          </cell>
          <cell r="F258">
            <v>1.388365008823381</v>
          </cell>
          <cell r="G258">
            <v>1.1840234698509362</v>
          </cell>
        </row>
        <row r="259">
          <cell r="A259">
            <v>41791</v>
          </cell>
          <cell r="B259">
            <v>50.845110631609771</v>
          </cell>
          <cell r="C259">
            <v>1.4092175608230839E-2</v>
          </cell>
          <cell r="D259">
            <v>1.0140921756082308</v>
          </cell>
          <cell r="E259">
            <v>0.38185027660303983</v>
          </cell>
          <cell r="F259">
            <v>1.3818502766030398</v>
          </cell>
          <cell r="G259">
            <v>1.2007089365123425</v>
          </cell>
        </row>
        <row r="260">
          <cell r="A260">
            <v>41821</v>
          </cell>
          <cell r="B260">
            <v>51.899316291678097</v>
          </cell>
          <cell r="C260">
            <v>2.0733668330597421E-2</v>
          </cell>
          <cell r="D260">
            <v>1.0207336683305974</v>
          </cell>
          <cell r="E260">
            <v>0.37594192031791329</v>
          </cell>
          <cell r="F260">
            <v>1.3759419203179133</v>
          </cell>
          <cell r="G260">
            <v>1.2256040373635737</v>
          </cell>
        </row>
        <row r="261">
          <cell r="A261">
            <v>41852</v>
          </cell>
          <cell r="B261">
            <v>53.185910305081315</v>
          </cell>
          <cell r="C261">
            <v>2.4790191958839358E-2</v>
          </cell>
          <cell r="D261">
            <v>1.0247901919588394</v>
          </cell>
          <cell r="E261">
            <v>0.37910862445483695</v>
          </cell>
          <cell r="F261">
            <v>1.379108624454837</v>
          </cell>
          <cell r="G261">
            <v>1.2559869967153452</v>
          </cell>
        </row>
        <row r="262">
          <cell r="A262">
            <v>41883</v>
          </cell>
          <cell r="B262">
            <v>54.517717521799987</v>
          </cell>
          <cell r="C262">
            <v>2.5040602089524411E-2</v>
          </cell>
          <cell r="D262">
            <v>1.0250406020895244</v>
          </cell>
          <cell r="E262">
            <v>0.38553418032904041</v>
          </cell>
          <cell r="F262">
            <v>1.3855341803290404</v>
          </cell>
          <cell r="G262">
            <v>1.287437667329711</v>
          </cell>
        </row>
        <row r="263">
          <cell r="A263">
            <v>41913</v>
          </cell>
          <cell r="B263">
            <v>55.535918077537296</v>
          </cell>
          <cell r="C263">
            <v>1.8676507418531552E-2</v>
          </cell>
          <cell r="D263">
            <v>1.0186765074185316</v>
          </cell>
          <cell r="E263">
            <v>0.38299129671583554</v>
          </cell>
          <cell r="F263">
            <v>1.3829912967158355</v>
          </cell>
          <cell r="G263">
            <v>1.3114825064744913</v>
          </cell>
        </row>
        <row r="264">
          <cell r="A264">
            <v>41944</v>
          </cell>
          <cell r="B264">
            <v>56.670219411980277</v>
          </cell>
          <cell r="C264">
            <v>2.0424643612793281E-2</v>
          </cell>
          <cell r="D264">
            <v>1.0204246436127933</v>
          </cell>
          <cell r="E264">
            <v>0.37422489588516394</v>
          </cell>
          <cell r="F264">
            <v>1.3742248958851639</v>
          </cell>
          <cell r="G264">
            <v>1.3382690692736456</v>
          </cell>
        </row>
        <row r="265">
          <cell r="A265">
            <v>41974</v>
          </cell>
          <cell r="B265">
            <v>57.540045870849575</v>
          </cell>
          <cell r="C265">
            <v>1.5348916377857069E-2</v>
          </cell>
          <cell r="D265">
            <v>1.0153489163778571</v>
          </cell>
          <cell r="E265">
            <v>0.3588100493089994</v>
          </cell>
          <cell r="F265">
            <v>1.3588100493089994</v>
          </cell>
          <cell r="G265">
            <v>1.3588100493089994</v>
          </cell>
        </row>
        <row r="266">
          <cell r="A266">
            <v>42005</v>
          </cell>
          <cell r="B266">
            <v>58.750088205171409</v>
          </cell>
          <cell r="C266">
            <v>2.1029568468502902E-2</v>
          </cell>
          <cell r="D266">
            <v>1.0210295684685029</v>
          </cell>
          <cell r="E266">
            <v>0.34049961725763667</v>
          </cell>
          <cell r="F266">
            <v>1.3404996172576367</v>
          </cell>
          <cell r="G266">
            <v>1.0210295684685029</v>
          </cell>
        </row>
        <row r="267">
          <cell r="A267">
            <v>42036</v>
          </cell>
          <cell r="B267">
            <v>59.888176197701</v>
          </cell>
          <cell r="C267">
            <v>1.9371681427184928E-2</v>
          </cell>
          <cell r="D267">
            <v>1.0193716814271849</v>
          </cell>
          <cell r="E267">
            <v>0.30271586605884715</v>
          </cell>
          <cell r="F267">
            <v>1.3027158660588471</v>
          </cell>
          <cell r="G267">
            <v>1.0408086279966109</v>
          </cell>
        </row>
        <row r="268">
          <cell r="A268">
            <v>42064</v>
          </cell>
          <cell r="B268">
            <v>60.94736113733228</v>
          </cell>
          <cell r="C268">
            <v>1.7686044339282114E-2</v>
          </cell>
          <cell r="D268">
            <v>1.0176860443392821</v>
          </cell>
          <cell r="E268">
            <v>0.27538431803102403</v>
          </cell>
          <cell r="F268">
            <v>1.275384318031024</v>
          </cell>
          <cell r="G268">
            <v>1.0592164155400663</v>
          </cell>
        </row>
        <row r="269">
          <cell r="A269">
            <v>42095</v>
          </cell>
          <cell r="B269">
            <v>62.402002628205167</v>
          </cell>
          <cell r="C269">
            <v>2.3867177573039688E-2</v>
          </cell>
          <cell r="D269">
            <v>1.0238671775730397</v>
          </cell>
          <cell r="E269">
            <v>0.2711551775166634</v>
          </cell>
          <cell r="F269">
            <v>1.2711551775166634</v>
          </cell>
          <cell r="G269">
            <v>1.0844969218180396</v>
          </cell>
        </row>
        <row r="270">
          <cell r="A270">
            <v>42125</v>
          </cell>
          <cell r="B270">
            <v>63.870213870922271</v>
          </cell>
          <cell r="C270">
            <v>2.3528271223357988E-2</v>
          </cell>
          <cell r="D270">
            <v>1.023528271223358</v>
          </cell>
          <cell r="E270">
            <v>0.27387438706170686</v>
          </cell>
          <cell r="F270">
            <v>1.2738743870617069</v>
          </cell>
          <cell r="G270">
            <v>1.1100132595354713</v>
          </cell>
        </row>
        <row r="271">
          <cell r="A271">
            <v>42156</v>
          </cell>
          <cell r="B271">
            <v>64.66717213019237</v>
          </cell>
          <cell r="C271">
            <v>1.2477776587388689E-2</v>
          </cell>
          <cell r="D271">
            <v>1.0124777765873887</v>
          </cell>
          <cell r="E271">
            <v>0.27184642391139957</v>
          </cell>
          <cell r="F271">
            <v>1.2718464239113996</v>
          </cell>
          <cell r="G271">
            <v>1.123863756996994</v>
          </cell>
        </row>
        <row r="272">
          <cell r="A272">
            <v>42186</v>
          </cell>
          <cell r="B272">
            <v>66.037469383182469</v>
          </cell>
          <cell r="C272">
            <v>2.1189998075550998E-2</v>
          </cell>
          <cell r="D272">
            <v>1.021189998075551</v>
          </cell>
          <cell r="E272">
            <v>0.27241501626046238</v>
          </cell>
          <cell r="F272">
            <v>1.2724150162604624</v>
          </cell>
          <cell r="G272">
            <v>1.1476784278449419</v>
          </cell>
        </row>
        <row r="273">
          <cell r="A273">
            <v>42217</v>
          </cell>
          <cell r="B273">
            <v>67.253483793211672</v>
          </cell>
          <cell r="C273">
            <v>1.8414006796251936E-2</v>
          </cell>
          <cell r="D273">
            <v>1.0184140067962519</v>
          </cell>
          <cell r="E273">
            <v>0.26449812379701543</v>
          </cell>
          <cell r="F273">
            <v>1.2644981237970154</v>
          </cell>
          <cell r="G273">
            <v>1.1688117862151903</v>
          </cell>
        </row>
        <row r="274">
          <cell r="A274">
            <v>42248</v>
          </cell>
          <cell r="B274">
            <v>68.43899848182383</v>
          </cell>
          <cell r="C274">
            <v>1.7627558034871926E-2</v>
          </cell>
          <cell r="D274">
            <v>1.0176275580348719</v>
          </cell>
          <cell r="E274">
            <v>0.25535333452757158</v>
          </cell>
          <cell r="F274">
            <v>1.2553533345275716</v>
          </cell>
          <cell r="G274">
            <v>1.1894150838085409</v>
          </cell>
        </row>
        <row r="275">
          <cell r="A275">
            <v>42278</v>
          </cell>
          <cell r="B275">
            <v>69.673303558827257</v>
          </cell>
          <cell r="C275">
            <v>1.8035113084409637E-2</v>
          </cell>
          <cell r="D275">
            <v>1.0180351130844096</v>
          </cell>
          <cell r="E275">
            <v>0.25456292019071047</v>
          </cell>
          <cell r="F275">
            <v>1.2545629201907105</v>
          </cell>
          <cell r="G275">
            <v>1.2108663193493305</v>
          </cell>
        </row>
        <row r="276">
          <cell r="A276">
            <v>42309</v>
          </cell>
          <cell r="B276">
            <v>71.267332948059945</v>
          </cell>
          <cell r="C276">
            <v>2.2878625066009795E-2</v>
          </cell>
          <cell r="D276">
            <v>1.0228786250660098</v>
          </cell>
          <cell r="E276">
            <v>0.25757997211836781</v>
          </cell>
          <cell r="F276">
            <v>1.2575799721183678</v>
          </cell>
          <cell r="G276">
            <v>1.238569275874783</v>
          </cell>
        </row>
        <row r="277">
          <cell r="A277">
            <v>42339</v>
          </cell>
          <cell r="B277">
            <v>74.730340530879047</v>
          </cell>
          <cell r="C277">
            <v>4.8591794298559865E-2</v>
          </cell>
          <cell r="D277">
            <v>1.0485917942985599</v>
          </cell>
          <cell r="E277">
            <v>0.29875357935260638</v>
          </cell>
          <cell r="F277">
            <v>1.2987535793526064</v>
          </cell>
          <cell r="G277">
            <v>1.2987535793526068</v>
          </cell>
        </row>
        <row r="278">
          <cell r="A278">
            <v>42370</v>
          </cell>
          <cell r="B278">
            <v>78.063048571199019</v>
          </cell>
          <cell r="C278">
            <v>4.459645194501527E-2</v>
          </cell>
          <cell r="D278">
            <v>1.0445964519450153</v>
          </cell>
          <cell r="E278">
            <v>0.32873074672809777</v>
          </cell>
          <cell r="F278">
            <v>1.3287307467280978</v>
          </cell>
          <cell r="G278">
            <v>1.0445964519450153</v>
          </cell>
        </row>
        <row r="279">
          <cell r="A279">
            <v>42401</v>
          </cell>
          <cell r="B279">
            <v>80.296397141364523</v>
          </cell>
          <cell r="C279">
            <v>2.8609548448886635E-2</v>
          </cell>
          <cell r="D279">
            <v>1.0286095484488866</v>
          </cell>
          <cell r="E279">
            <v>0.34077212296952464</v>
          </cell>
          <cell r="F279">
            <v>1.3407721229695246</v>
          </cell>
          <cell r="G279">
            <v>1.0744818847464712</v>
          </cell>
        </row>
        <row r="280">
          <cell r="A280">
            <v>42430</v>
          </cell>
          <cell r="B280">
            <v>83.028887772417917</v>
          </cell>
          <cell r="C280">
            <v>3.4030052758690532E-2</v>
          </cell>
          <cell r="D280">
            <v>1.0340300527586905</v>
          </cell>
          <cell r="E280">
            <v>0.36230488446135478</v>
          </cell>
          <cell r="F280">
            <v>1.3623048844613548</v>
          </cell>
          <cell r="G280">
            <v>1.1110465599726509</v>
          </cell>
        </row>
        <row r="281">
          <cell r="A281">
            <v>42461</v>
          </cell>
          <cell r="B281">
            <v>85.3797</v>
          </cell>
          <cell r="C281">
            <v>2.8313184611428843E-2</v>
          </cell>
          <cell r="D281">
            <v>1.0283131846114288</v>
          </cell>
          <cell r="E281">
            <v>0.36822051222774554</v>
          </cell>
          <cell r="F281">
            <v>1.3682205122277455</v>
          </cell>
          <cell r="G281">
            <v>1.1425038263370495</v>
          </cell>
        </row>
        <row r="282">
          <cell r="A282">
            <v>42491</v>
          </cell>
          <cell r="B282">
            <v>87.648899999999998</v>
          </cell>
          <cell r="C282">
            <v>2.6577746232418153E-2</v>
          </cell>
          <cell r="D282">
            <v>1.0265777462324182</v>
          </cell>
          <cell r="E282">
            <v>0.37229695483927716</v>
          </cell>
          <cell r="F282">
            <v>1.3722969548392772</v>
          </cell>
          <cell r="G282">
            <v>1.1728690031030022</v>
          </cell>
        </row>
        <row r="283">
          <cell r="A283">
            <v>42522</v>
          </cell>
          <cell r="B283">
            <v>90.289299999999997</v>
          </cell>
          <cell r="C283">
            <v>3.0124736305874977E-2</v>
          </cell>
          <cell r="D283">
            <v>1.030124736305875</v>
          </cell>
          <cell r="E283">
            <v>0.39621537521732675</v>
          </cell>
          <cell r="F283">
            <v>1.3962153752173267</v>
          </cell>
          <cell r="G283">
            <v>1.2082013725428147</v>
          </cell>
        </row>
        <row r="284">
          <cell r="A284">
            <v>42552</v>
          </cell>
          <cell r="B284">
            <v>91.979100000000003</v>
          </cell>
          <cell r="C284">
            <v>1.8715395955002379E-2</v>
          </cell>
          <cell r="D284">
            <v>1.0187153959550024</v>
          </cell>
          <cell r="E284">
            <v>0.39283199158179727</v>
          </cell>
          <cell r="F284">
            <v>1.3928319915817973</v>
          </cell>
          <cell r="G284">
            <v>1.2308133396233307</v>
          </cell>
        </row>
        <row r="285">
          <cell r="A285">
            <v>42583</v>
          </cell>
          <cell r="B285">
            <v>93.498199999999997</v>
          </cell>
          <cell r="C285">
            <v>1.6515708459856615E-2</v>
          </cell>
          <cell r="D285">
            <v>1.0165157084598566</v>
          </cell>
          <cell r="E285">
            <v>0.3902357874498299</v>
          </cell>
          <cell r="F285">
            <v>1.3902357874498299</v>
          </cell>
          <cell r="G285">
            <v>1.2511410939090521</v>
          </cell>
        </row>
        <row r="286">
          <cell r="A286">
            <v>42614</v>
          </cell>
          <cell r="B286">
            <v>94.946200000000005</v>
          </cell>
          <cell r="C286">
            <v>1.5486929160133611E-2</v>
          </cell>
          <cell r="D286">
            <v>1.0154869291601336</v>
          </cell>
          <cell r="E286">
            <v>0.38731135911078551</v>
          </cell>
          <cell r="F286">
            <v>1.3873113591107855</v>
          </cell>
          <cell r="G286">
            <v>1.2705174273997537</v>
          </cell>
        </row>
        <row r="287">
          <cell r="A287">
            <v>42644</v>
          </cell>
          <cell r="B287">
            <v>96.655100000000004</v>
          </cell>
          <cell r="C287">
            <v>1.7998613951901277E-2</v>
          </cell>
          <cell r="D287">
            <v>1.0179986139519013</v>
          </cell>
          <cell r="E287">
            <v>0.38726162049128621</v>
          </cell>
          <cell r="F287">
            <v>1.3872616204912862</v>
          </cell>
          <cell r="G287">
            <v>1.2933849800946846</v>
          </cell>
        </row>
        <row r="288">
          <cell r="A288">
            <v>42675</v>
          </cell>
          <cell r="B288">
            <v>98.316400000000002</v>
          </cell>
          <cell r="C288">
            <v>1.7187918692340043E-2</v>
          </cell>
          <cell r="D288">
            <v>1.01718791869234</v>
          </cell>
          <cell r="E288">
            <v>0.37954369741398319</v>
          </cell>
          <cell r="F288">
            <v>1.3795436974139832</v>
          </cell>
          <cell r="G288">
            <v>1.315615575970446</v>
          </cell>
        </row>
        <row r="289">
          <cell r="A289">
            <v>42705</v>
          </cell>
          <cell r="B289">
            <v>100</v>
          </cell>
          <cell r="C289">
            <v>1.7124304795537615E-2</v>
          </cell>
          <cell r="D289">
            <v>1.0171243047955376</v>
          </cell>
          <cell r="E289">
            <v>0.33814457808712062</v>
          </cell>
          <cell r="F289">
            <v>1.3381445780871206</v>
          </cell>
          <cell r="G289">
            <v>1.3381445780871206</v>
          </cell>
        </row>
        <row r="290">
          <cell r="A290">
            <v>42736</v>
          </cell>
          <cell r="B290">
            <v>101.5039</v>
          </cell>
          <cell r="C290">
            <v>1.5039000000000025E-2</v>
          </cell>
          <cell r="D290">
            <v>1.015039</v>
          </cell>
          <cell r="E290">
            <v>0.3002810146137358</v>
          </cell>
          <cell r="F290">
            <v>1.3002810146137358</v>
          </cell>
          <cell r="G290">
            <v>1.015039</v>
          </cell>
        </row>
        <row r="291">
          <cell r="A291">
            <v>42767</v>
          </cell>
          <cell r="B291">
            <v>103.2105</v>
          </cell>
          <cell r="C291">
            <v>1.6813147081047974E-2</v>
          </cell>
          <cell r="D291">
            <v>1.016813147081048</v>
          </cell>
          <cell r="E291">
            <v>0.28536900377104613</v>
          </cell>
          <cell r="F291">
            <v>1.2853690037710461</v>
          </cell>
          <cell r="G291">
            <v>1.0321049999999998</v>
          </cell>
        </row>
        <row r="292">
          <cell r="A292">
            <v>42795</v>
          </cell>
          <cell r="B292">
            <v>105.20569999999999</v>
          </cell>
          <cell r="C292">
            <v>1.9331366479185652E-2</v>
          </cell>
          <cell r="D292">
            <v>1.0193313664791857</v>
          </cell>
          <cell r="E292">
            <v>0.26709754668000252</v>
          </cell>
          <cell r="F292">
            <v>1.2670975466800025</v>
          </cell>
          <cell r="G292">
            <v>1.0520569999999998</v>
          </cell>
        </row>
        <row r="293">
          <cell r="A293">
            <v>42826</v>
          </cell>
          <cell r="B293">
            <v>107.42700000000001</v>
          </cell>
          <cell r="C293">
            <v>2.1113875008673677E-2</v>
          </cell>
          <cell r="D293">
            <v>1.0211138750086737</v>
          </cell>
          <cell r="E293">
            <v>0.25822648709236518</v>
          </cell>
          <cell r="F293">
            <v>1.2582264870923652</v>
          </cell>
          <cell r="G293">
            <v>1.0742700000000001</v>
          </cell>
        </row>
        <row r="294">
          <cell r="A294">
            <v>42856</v>
          </cell>
          <cell r="B294">
            <v>109.2069</v>
          </cell>
          <cell r="C294">
            <v>1.6568460442905497E-2</v>
          </cell>
          <cell r="D294">
            <v>1.0165684604429055</v>
          </cell>
          <cell r="E294">
            <v>0.24595859160810929</v>
          </cell>
          <cell r="F294">
            <v>1.2459585916081093</v>
          </cell>
          <cell r="G294">
            <v>1.0920690000000002</v>
          </cell>
        </row>
        <row r="295">
          <cell r="A295">
            <v>42887</v>
          </cell>
          <cell r="B295">
            <v>110.6653</v>
          </cell>
          <cell r="C295">
            <v>1.3354467529066438E-2</v>
          </cell>
          <cell r="D295">
            <v>1.0133544675290664</v>
          </cell>
          <cell r="E295">
            <v>0.22567458159493992</v>
          </cell>
          <cell r="F295">
            <v>1.2256745815949399</v>
          </cell>
          <cell r="G295">
            <v>1.1066530000000003</v>
          </cell>
        </row>
        <row r="296">
          <cell r="A296">
            <v>42917</v>
          </cell>
          <cell r="B296">
            <v>112.6183</v>
          </cell>
          <cell r="C296">
            <v>1.7647808301247014E-2</v>
          </cell>
          <cell r="D296">
            <v>1.017647808301247</v>
          </cell>
          <cell r="E296">
            <v>0.22439010601321385</v>
          </cell>
          <cell r="F296">
            <v>1.2243901060132139</v>
          </cell>
          <cell r="G296">
            <v>1.1261830000000002</v>
          </cell>
        </row>
        <row r="297">
          <cell r="A297">
            <v>42948</v>
          </cell>
          <cell r="B297">
            <v>114.23099999999999</v>
          </cell>
          <cell r="C297">
            <v>1.4320052780054215E-2</v>
          </cell>
          <cell r="D297">
            <v>1.0143200527800542</v>
          </cell>
          <cell r="E297">
            <v>0.22174544536686258</v>
          </cell>
          <cell r="F297">
            <v>1.2217454453668626</v>
          </cell>
          <cell r="G297">
            <v>1.1423099999999999</v>
          </cell>
        </row>
        <row r="298">
          <cell r="A298">
            <v>42979</v>
          </cell>
          <cell r="B298">
            <v>116.09780000000001</v>
          </cell>
          <cell r="C298">
            <v>1.6342323887561294E-2</v>
          </cell>
          <cell r="D298">
            <v>1.0163423238875613</v>
          </cell>
          <cell r="E298">
            <v>0.22277458181580734</v>
          </cell>
          <cell r="F298">
            <v>1.2227745818158073</v>
          </cell>
          <cell r="G298">
            <v>1.1609780000000001</v>
          </cell>
        </row>
        <row r="299">
          <cell r="A299">
            <v>43009</v>
          </cell>
          <cell r="B299">
            <v>117.6245</v>
          </cell>
          <cell r="C299">
            <v>1.3150119985047004E-2</v>
          </cell>
          <cell r="D299">
            <v>1.013150119985047</v>
          </cell>
          <cell r="E299">
            <v>0.21695078687001512</v>
          </cell>
          <cell r="F299">
            <v>1.2169507868700151</v>
          </cell>
          <cell r="G299">
            <v>1.176245</v>
          </cell>
        </row>
        <row r="300">
          <cell r="A300">
            <v>43040</v>
          </cell>
          <cell r="B300">
            <v>119.1358</v>
          </cell>
          <cell r="C300">
            <v>1.2848513702502506E-2</v>
          </cell>
          <cell r="D300">
            <v>1.0128485137025025</v>
          </cell>
          <cell r="E300">
            <v>0.2117591775126022</v>
          </cell>
          <cell r="F300">
            <v>1.2117591775126022</v>
          </cell>
          <cell r="G300">
            <v>1.1913580000000001</v>
          </cell>
        </row>
        <row r="301">
          <cell r="A301">
            <v>43070</v>
          </cell>
          <cell r="B301">
            <v>121.1263</v>
          </cell>
          <cell r="C301">
            <v>1.6707824180473008E-2</v>
          </cell>
          <cell r="D301">
            <v>1.016707824180473</v>
          </cell>
          <cell r="E301">
            <v>0.21126299999999998</v>
          </cell>
          <cell r="F301">
            <v>1.211263</v>
          </cell>
          <cell r="G301">
            <v>1.2112630000000002</v>
          </cell>
        </row>
        <row r="302">
          <cell r="A302">
            <v>43101</v>
          </cell>
          <cell r="B302">
            <v>122.9418</v>
          </cell>
          <cell r="C302">
            <v>1.4988487223666525E-2</v>
          </cell>
          <cell r="D302">
            <v>1.0149884872236665</v>
          </cell>
          <cell r="E302">
            <v>0.21120272225993286</v>
          </cell>
          <cell r="F302">
            <v>1.2112027222599329</v>
          </cell>
          <cell r="G302">
            <v>1.0149884872236665</v>
          </cell>
        </row>
        <row r="303">
          <cell r="A303">
            <v>43132</v>
          </cell>
          <cell r="B303">
            <v>125.5123</v>
          </cell>
          <cell r="C303">
            <v>2.0908267163812333E-2</v>
          </cell>
          <cell r="D303">
            <v>1.0209082671638123</v>
          </cell>
          <cell r="E303">
            <v>0.21608072822048152</v>
          </cell>
          <cell r="F303">
            <v>1.2160807282204815</v>
          </cell>
          <cell r="G303">
            <v>1.0362101376827326</v>
          </cell>
        </row>
        <row r="304">
          <cell r="A304">
            <v>43160</v>
          </cell>
          <cell r="B304">
            <v>128.74600000000001</v>
          </cell>
          <cell r="C304">
            <v>2.5764008786389958E-2</v>
          </cell>
          <cell r="D304">
            <v>1.02576400878639</v>
          </cell>
          <cell r="E304">
            <v>0.22375498665946814</v>
          </cell>
          <cell r="F304">
            <v>1.2237549866594681</v>
          </cell>
          <cell r="G304">
            <v>1.0629070647745369</v>
          </cell>
        </row>
        <row r="305">
          <cell r="A305">
            <v>43191</v>
          </cell>
          <cell r="B305">
            <v>131.48840000000001</v>
          </cell>
          <cell r="C305">
            <v>2.1300855948922726E-2</v>
          </cell>
          <cell r="D305">
            <v>1.0213008559489227</v>
          </cell>
          <cell r="E305">
            <v>0.22397907416198914</v>
          </cell>
          <cell r="F305">
            <v>1.2239790741619891</v>
          </cell>
          <cell r="G305">
            <v>1.0855478950483917</v>
          </cell>
        </row>
        <row r="306">
          <cell r="A306">
            <v>43221</v>
          </cell>
          <cell r="B306">
            <v>134.9794</v>
          </cell>
          <cell r="C306">
            <v>2.6549870558923772E-2</v>
          </cell>
          <cell r="D306">
            <v>1.0265498705589238</v>
          </cell>
          <cell r="E306">
            <v>0.235996992864004</v>
          </cell>
          <cell r="F306">
            <v>1.235996992864004</v>
          </cell>
          <cell r="G306">
            <v>1.1143690511474387</v>
          </cell>
        </row>
        <row r="307">
          <cell r="A307">
            <v>43252</v>
          </cell>
          <cell r="B307">
            <v>140.47839999999999</v>
          </cell>
          <cell r="C307">
            <v>4.0739549886871673E-2</v>
          </cell>
          <cell r="D307">
            <v>1.0407395498868717</v>
          </cell>
          <cell r="E307">
            <v>0.26939880884071155</v>
          </cell>
          <cell r="F307">
            <v>1.2693988088407115</v>
          </cell>
          <cell r="G307">
            <v>1.1597679446990456</v>
          </cell>
        </row>
        <row r="308">
          <cell r="A308">
            <v>43282</v>
          </cell>
          <cell r="B308">
            <v>144.964</v>
          </cell>
          <cell r="C308">
            <v>3.1930887595530644E-2</v>
          </cell>
          <cell r="D308">
            <v>1.0319308875955306</v>
          </cell>
          <cell r="E308">
            <v>0.28721531047795956</v>
          </cell>
          <cell r="F308">
            <v>1.2872153104779596</v>
          </cell>
          <cell r="G308">
            <v>1.1968003645781304</v>
          </cell>
        </row>
        <row r="309">
          <cell r="A309">
            <v>43313</v>
          </cell>
          <cell r="B309">
            <v>149.8236</v>
          </cell>
          <cell r="C309">
            <v>3.3522805662095312E-2</v>
          </cell>
          <cell r="D309">
            <v>1.0335228056620953</v>
          </cell>
          <cell r="E309">
            <v>0.31158442104157369</v>
          </cell>
          <cell r="F309">
            <v>1.3115844210415737</v>
          </cell>
          <cell r="G309">
            <v>1.236920470616208</v>
          </cell>
        </row>
        <row r="310">
          <cell r="A310">
            <v>43344</v>
          </cell>
          <cell r="B310">
            <v>161.27199999999999</v>
          </cell>
          <cell r="C310">
            <v>7.6412527799358587E-2</v>
          </cell>
          <cell r="D310">
            <v>1.0764125277993586</v>
          </cell>
          <cell r="E310">
            <v>0.38910470310376244</v>
          </cell>
          <cell r="F310">
            <v>1.3891047031037624</v>
          </cell>
          <cell r="G310">
            <v>1.3314366904627648</v>
          </cell>
        </row>
        <row r="311">
          <cell r="A311">
            <v>43374</v>
          </cell>
          <cell r="B311">
            <v>168.5933</v>
          </cell>
          <cell r="C311">
            <v>4.5397217123865241E-2</v>
          </cell>
          <cell r="D311">
            <v>1.0453972171238652</v>
          </cell>
          <cell r="E311">
            <v>0.43331788870515919</v>
          </cell>
          <cell r="F311">
            <v>1.4333178887051592</v>
          </cell>
          <cell r="G311">
            <v>1.3918802109863835</v>
          </cell>
        </row>
        <row r="312">
          <cell r="A312">
            <v>43405</v>
          </cell>
          <cell r="B312">
            <v>174.15459999999999</v>
          </cell>
          <cell r="C312">
            <v>3.2986482855487109E-2</v>
          </cell>
          <cell r="D312">
            <v>1.0329864828554871</v>
          </cell>
          <cell r="E312">
            <v>0.46181584376820384</v>
          </cell>
          <cell r="F312">
            <v>1.4618158437682038</v>
          </cell>
          <cell r="G312">
            <v>1.4377934437029776</v>
          </cell>
        </row>
        <row r="313">
          <cell r="A313">
            <v>43435</v>
          </cell>
          <cell r="B313">
            <v>178.93260000000001</v>
          </cell>
          <cell r="C313">
            <v>2.7435393610045544E-2</v>
          </cell>
          <cell r="D313">
            <v>1.0274353936100455</v>
          </cell>
          <cell r="E313">
            <v>0.47723987276091151</v>
          </cell>
          <cell r="F313">
            <v>1.4772398727609115</v>
          </cell>
          <cell r="G313">
            <v>1.4772398727609115</v>
          </cell>
        </row>
        <row r="314">
          <cell r="A314">
            <v>43466</v>
          </cell>
          <cell r="B314">
            <v>184.3056</v>
          </cell>
          <cell r="C314">
            <v>3.0028066433953393E-2</v>
          </cell>
          <cell r="D314">
            <v>1.0300280664339534</v>
          </cell>
          <cell r="E314">
            <v>0.49912885609288304</v>
          </cell>
          <cell r="F314">
            <v>1.499128856092883</v>
          </cell>
          <cell r="G314">
            <v>1.0300280664339534</v>
          </cell>
        </row>
        <row r="315">
          <cell r="A315">
            <v>43497</v>
          </cell>
          <cell r="B315">
            <v>191.41149999999999</v>
          </cell>
          <cell r="C315">
            <v>3.8554986934743019E-2</v>
          </cell>
          <cell r="D315">
            <v>1.038554986934743</v>
          </cell>
          <cell r="E315">
            <v>0.52504176881468978</v>
          </cell>
          <cell r="F315">
            <v>1.5250417688146898</v>
          </cell>
          <cell r="G315">
            <v>1.0697407850777332</v>
          </cell>
        </row>
        <row r="316">
          <cell r="A316">
            <v>43525</v>
          </cell>
          <cell r="B316">
            <v>200.1771</v>
          </cell>
          <cell r="C316">
            <v>4.5794531676518924E-2</v>
          </cell>
          <cell r="D316">
            <v>1.0457945316765189</v>
          </cell>
          <cell r="E316">
            <v>0.55482189737933596</v>
          </cell>
          <cell r="F316">
            <v>1.554821897379336</v>
          </cell>
          <cell r="G316">
            <v>1.1187290633456397</v>
          </cell>
        </row>
        <row r="317">
          <cell r="A317">
            <v>43556</v>
          </cell>
          <cell r="B317">
            <v>207.71789999999999</v>
          </cell>
          <cell r="C317">
            <v>3.7670642645937003E-2</v>
          </cell>
          <cell r="D317">
            <v>1.037670642645937</v>
          </cell>
          <cell r="E317">
            <v>0.57974315605026727</v>
          </cell>
          <cell r="F317">
            <v>1.5797431560502673</v>
          </cell>
          <cell r="G317">
            <v>1.1608723061085571</v>
          </cell>
        </row>
        <row r="318">
          <cell r="A318">
            <v>43586</v>
          </cell>
          <cell r="B318">
            <v>214.31819999999999</v>
          </cell>
          <cell r="C318">
            <v>3.1775306798306868E-2</v>
          </cell>
          <cell r="D318">
            <v>1.0317753067983069</v>
          </cell>
          <cell r="E318">
            <v>0.58778450637652857</v>
          </cell>
          <cell r="F318">
            <v>1.5877845063765286</v>
          </cell>
          <cell r="G318">
            <v>1.1977593797888144</v>
          </cell>
        </row>
        <row r="319">
          <cell r="A319">
            <v>43617</v>
          </cell>
          <cell r="B319">
            <v>220.17250000000001</v>
          </cell>
          <cell r="C319">
            <v>2.7315925572350075E-2</v>
          </cell>
          <cell r="D319">
            <v>1.0273159255723501</v>
          </cell>
          <cell r="E319">
            <v>0.56730500916866955</v>
          </cell>
          <cell r="F319">
            <v>1.5673050091686695</v>
          </cell>
          <cell r="G319">
            <v>1.2304772858607098</v>
          </cell>
        </row>
        <row r="320">
          <cell r="A320">
            <v>43647</v>
          </cell>
          <cell r="B320">
            <v>224.90110000000001</v>
          </cell>
          <cell r="C320">
            <v>2.1476796602663883E-2</v>
          </cell>
          <cell r="D320">
            <v>1.0214767966026639</v>
          </cell>
          <cell r="E320">
            <v>0.55142725090367284</v>
          </cell>
          <cell r="F320">
            <v>1.5514272509036728</v>
          </cell>
          <cell r="G320">
            <v>1.2569039962533382</v>
          </cell>
        </row>
        <row r="321">
          <cell r="A321">
            <v>43678</v>
          </cell>
          <cell r="B321">
            <v>235.33170000000001</v>
          </cell>
          <cell r="C321">
            <v>4.6378608197114257E-2</v>
          </cell>
          <cell r="D321">
            <v>1.0463786081971143</v>
          </cell>
          <cell r="E321">
            <v>0.57072517280321677</v>
          </cell>
          <cell r="F321">
            <v>1.5707251728032168</v>
          </cell>
          <cell r="G321">
            <v>1.3151974542369589</v>
          </cell>
        </row>
        <row r="322">
          <cell r="A322">
            <v>43709</v>
          </cell>
          <cell r="B322">
            <v>250.48179999999999</v>
          </cell>
          <cell r="C322">
            <v>6.4377642281086667E-2</v>
          </cell>
          <cell r="D322">
            <v>1.0643776422810867</v>
          </cell>
          <cell r="E322">
            <v>0.55316359938489024</v>
          </cell>
          <cell r="F322">
            <v>1.5531635993848902</v>
          </cell>
          <cell r="G322">
            <v>1.3998667654748216</v>
          </cell>
        </row>
        <row r="323">
          <cell r="A323">
            <v>43739</v>
          </cell>
          <cell r="B323">
            <v>260.01179999999999</v>
          </cell>
          <cell r="C323">
            <v>3.8046676445154803E-2</v>
          </cell>
          <cell r="D323">
            <v>1.0380466764451548</v>
          </cell>
          <cell r="E323">
            <v>0.54224278188990893</v>
          </cell>
          <cell r="F323">
            <v>1.5422427818899089</v>
          </cell>
          <cell r="G323">
            <v>1.4531270433671675</v>
          </cell>
        </row>
        <row r="324">
          <cell r="A324">
            <v>43770</v>
          </cell>
          <cell r="B324">
            <v>270.35539999999997</v>
          </cell>
          <cell r="C324">
            <v>3.9781271465371804E-2</v>
          </cell>
          <cell r="D324">
            <v>1.0397812714653718</v>
          </cell>
          <cell r="E324">
            <v>0.55238736157414148</v>
          </cell>
          <cell r="F324">
            <v>1.5523873615741415</v>
          </cell>
          <cell r="G324">
            <v>1.5109342847530298</v>
          </cell>
        </row>
        <row r="325">
          <cell r="A325">
            <v>43800</v>
          </cell>
          <cell r="B325">
            <v>280.3107</v>
          </cell>
          <cell r="C325">
            <v>3.6823011487841617E-2</v>
          </cell>
          <cell r="D325">
            <v>1.0368230114878416</v>
          </cell>
          <cell r="E325">
            <v>0.56657143527786435</v>
          </cell>
          <cell r="F325">
            <v>1.5665714352778644</v>
          </cell>
          <cell r="G325">
            <v>1.5665714352778644</v>
          </cell>
        </row>
        <row r="326">
          <cell r="A326">
            <v>43831</v>
          </cell>
          <cell r="B326">
            <v>287.15289999999999</v>
          </cell>
          <cell r="C326">
            <v>2.440934291841157E-2</v>
          </cell>
          <cell r="D326">
            <v>1.0244093429184116</v>
          </cell>
          <cell r="E326">
            <v>0.55802590914220729</v>
          </cell>
          <cell r="F326">
            <v>1.5580259091422073</v>
          </cell>
          <cell r="G326">
            <v>1.0244093429184116</v>
          </cell>
        </row>
        <row r="327">
          <cell r="A327">
            <v>43862</v>
          </cell>
          <cell r="B327">
            <v>293.99220000000003</v>
          </cell>
          <cell r="C327">
            <v>2.3817624687057171E-2</v>
          </cell>
          <cell r="D327">
            <v>1.0238176246870572</v>
          </cell>
          <cell r="E327">
            <v>0.53591712096713118</v>
          </cell>
          <cell r="F327">
            <v>1.5359171209671312</v>
          </cell>
          <cell r="G327">
            <v>1.0488083401739572</v>
          </cell>
        </row>
        <row r="328">
          <cell r="A328">
            <v>43891</v>
          </cell>
          <cell r="B328">
            <v>303.16649999999998</v>
          </cell>
          <cell r="C328">
            <v>3.120592995324345E-2</v>
          </cell>
          <cell r="D328">
            <v>1.0312059299532434</v>
          </cell>
          <cell r="E328">
            <v>0.51449141784949415</v>
          </cell>
          <cell r="F328">
            <v>1.5144914178494941</v>
          </cell>
          <cell r="G328">
            <v>1.0815373797718033</v>
          </cell>
        </row>
        <row r="329">
          <cell r="A329">
            <v>43922</v>
          </cell>
          <cell r="B329">
            <v>308.36810000000003</v>
          </cell>
          <cell r="C329">
            <v>1.7157568530824063E-2</v>
          </cell>
          <cell r="D329">
            <v>1.0171575685308241</v>
          </cell>
          <cell r="E329">
            <v>0.48455236645469668</v>
          </cell>
          <cell r="F329">
            <v>1.4845523664546967</v>
          </cell>
          <cell r="G329">
            <v>1.100093931483886</v>
          </cell>
        </row>
        <row r="330">
          <cell r="A330">
            <v>43952</v>
          </cell>
          <cell r="B330">
            <v>313.31950000000001</v>
          </cell>
          <cell r="C330">
            <v>1.6056784083697373E-2</v>
          </cell>
          <cell r="D330">
            <v>1.0160567840836974</v>
          </cell>
          <cell r="E330">
            <v>0.46193603716343268</v>
          </cell>
          <cell r="F330">
            <v>1.4619360371634327</v>
          </cell>
          <cell r="G330">
            <v>1.1177579022135085</v>
          </cell>
        </row>
        <row r="331">
          <cell r="A331">
            <v>43983</v>
          </cell>
          <cell r="B331">
            <v>320.57330000000002</v>
          </cell>
          <cell r="C331">
            <v>2.3151447643699141E-2</v>
          </cell>
          <cell r="D331">
            <v>1.0231514476436991</v>
          </cell>
          <cell r="E331">
            <v>0.45600971965163684</v>
          </cell>
          <cell r="F331">
            <v>1.4560097196516368</v>
          </cell>
          <cell r="G331">
            <v>1.1436356157649354</v>
          </cell>
        </row>
        <row r="332">
          <cell r="A332">
            <v>44013</v>
          </cell>
          <cell r="B332">
            <v>328.6943</v>
          </cell>
          <cell r="C332">
            <v>2.5332739813328065E-2</v>
          </cell>
          <cell r="D332">
            <v>1.0253327398133281</v>
          </cell>
          <cell r="E332">
            <v>0.46150596862354143</v>
          </cell>
          <cell r="F332">
            <v>1.4615059686235414</v>
          </cell>
          <cell r="G332">
            <v>1.1726070392603638</v>
          </cell>
        </row>
        <row r="333">
          <cell r="A333">
            <v>44044</v>
          </cell>
          <cell r="B333">
            <v>338.66449999999998</v>
          </cell>
          <cell r="C333">
            <v>3.0332743829144526E-2</v>
          </cell>
          <cell r="D333">
            <v>1.0303327438291445</v>
          </cell>
          <cell r="E333">
            <v>0.43909426566841603</v>
          </cell>
          <cell r="F333">
            <v>1.439094265668416</v>
          </cell>
          <cell r="G333">
            <v>1.2081754281945001</v>
          </cell>
        </row>
        <row r="334">
          <cell r="A334">
            <v>44075</v>
          </cell>
          <cell r="B334">
            <v>346.51100000000002</v>
          </cell>
          <cell r="C334">
            <v>2.3168947439132337E-2</v>
          </cell>
          <cell r="D334">
            <v>1.0231689474391323</v>
          </cell>
          <cell r="E334">
            <v>0.38337795400703767</v>
          </cell>
          <cell r="F334">
            <v>1.3833779540070377</v>
          </cell>
          <cell r="G334">
            <v>1.2361675811875896</v>
          </cell>
        </row>
        <row r="335">
          <cell r="A335">
            <v>44105</v>
          </cell>
          <cell r="B335">
            <v>358.49889999999999</v>
          </cell>
          <cell r="C335">
            <v>3.4596015710900874E-2</v>
          </cell>
          <cell r="D335">
            <v>1.0345960157109009</v>
          </cell>
          <cell r="E335">
            <v>0.3787793477065271</v>
          </cell>
          <cell r="F335">
            <v>1.3787793477065271</v>
          </cell>
          <cell r="G335">
            <v>1.2789340542476617</v>
          </cell>
        </row>
        <row r="336">
          <cell r="A336">
            <v>44136</v>
          </cell>
          <cell r="B336">
            <v>372.61540000000002</v>
          </cell>
          <cell r="C336">
            <v>3.9376689858741543E-2</v>
          </cell>
          <cell r="D336">
            <v>1.0393766898587415</v>
          </cell>
          <cell r="E336">
            <v>0.37824286106362237</v>
          </cell>
          <cell r="F336">
            <v>1.3782428610636224</v>
          </cell>
          <cell r="G336">
            <v>1.3292942438515549</v>
          </cell>
        </row>
        <row r="337">
          <cell r="A337">
            <v>44166</v>
          </cell>
          <cell r="B337">
            <v>390.76549999999997</v>
          </cell>
          <cell r="C337">
            <v>4.8710010375309087E-2</v>
          </cell>
          <cell r="D337">
            <v>1.0487100103753091</v>
          </cell>
          <cell r="E337">
            <v>0.39404418026140275</v>
          </cell>
          <cell r="F337">
            <v>1.3940441802614028</v>
          </cell>
          <cell r="G337">
            <v>1.3940441802614028</v>
          </cell>
        </row>
        <row r="338">
          <cell r="A338">
            <v>44197</v>
          </cell>
          <cell r="B338">
            <v>406.06740000000002</v>
          </cell>
          <cell r="C338">
            <v>3.9158779370236152E-2</v>
          </cell>
          <cell r="D338">
            <v>1.0391587793702362</v>
          </cell>
          <cell r="E338">
            <v>0.41411561575731959</v>
          </cell>
          <cell r="F338">
            <v>1.4141156157573196</v>
          </cell>
          <cell r="G338">
            <v>1.0391587793702362</v>
          </cell>
        </row>
        <row r="339">
          <cell r="A339">
            <v>44228</v>
          </cell>
          <cell r="B339">
            <v>422.59320000000002</v>
          </cell>
          <cell r="C339">
            <v>4.0697184753073046E-2</v>
          </cell>
          <cell r="D339">
            <v>1.040697184753073</v>
          </cell>
          <cell r="E339">
            <v>0.43742997263192684</v>
          </cell>
          <cell r="F339">
            <v>1.4374299726319268</v>
          </cell>
          <cell r="G339">
            <v>1.0814496162020446</v>
          </cell>
        </row>
        <row r="340">
          <cell r="A340">
            <v>44256</v>
          </cell>
          <cell r="B340">
            <v>441.72</v>
          </cell>
          <cell r="C340">
            <v>4.5260548442331849E-2</v>
          </cell>
          <cell r="D340">
            <v>1.0452605484423318</v>
          </cell>
          <cell r="E340">
            <v>0.45702114184779674</v>
          </cell>
          <cell r="F340">
            <v>1.4570211418477967</v>
          </cell>
          <cell r="G340">
            <v>1.1303966189440984</v>
          </cell>
        </row>
        <row r="341">
          <cell r="A341">
            <v>44287</v>
          </cell>
          <cell r="B341">
            <v>461.8578</v>
          </cell>
          <cell r="C341">
            <v>4.5589513719098029E-2</v>
          </cell>
          <cell r="D341">
            <v>1.045589513719098</v>
          </cell>
          <cell r="E341">
            <v>0.49774830794754688</v>
          </cell>
          <cell r="F341">
            <v>1.4977483079475469</v>
          </cell>
          <cell r="G341">
            <v>1.1819308511114723</v>
          </cell>
        </row>
        <row r="342">
          <cell r="A342">
            <v>44317</v>
          </cell>
          <cell r="B342">
            <v>477.92930000000001</v>
          </cell>
          <cell r="C342">
            <v>3.4797506938282874E-2</v>
          </cell>
          <cell r="D342">
            <v>1.0347975069382829</v>
          </cell>
          <cell r="E342">
            <v>0.52537362021833944</v>
          </cell>
          <cell r="F342">
            <v>1.5253736202183394</v>
          </cell>
          <cell r="G342">
            <v>1.2230590981035945</v>
          </cell>
        </row>
        <row r="343">
          <cell r="A343">
            <v>44348</v>
          </cell>
          <cell r="B343">
            <v>495.18090000000001</v>
          </cell>
          <cell r="C343">
            <v>3.6096552356174927E-2</v>
          </cell>
          <cell r="D343">
            <v>1.0360965523561749</v>
          </cell>
          <cell r="E343">
            <v>0.54467293439597109</v>
          </cell>
          <cell r="F343">
            <v>1.5446729343959711</v>
          </cell>
          <cell r="G343">
            <v>1.267207314872987</v>
          </cell>
        </row>
        <row r="344">
          <cell r="A344">
            <v>44378</v>
          </cell>
          <cell r="B344">
            <v>510.69740000000002</v>
          </cell>
          <cell r="C344">
            <v>3.1335013123486855E-2</v>
          </cell>
          <cell r="D344">
            <v>1.0313350131234869</v>
          </cell>
          <cell r="E344">
            <v>0.55371541277107639</v>
          </cell>
          <cell r="F344">
            <v>1.5537154127710764</v>
          </cell>
          <cell r="G344">
            <v>1.3069152727147106</v>
          </cell>
        </row>
        <row r="345">
          <cell r="A345">
            <v>44409</v>
          </cell>
          <cell r="B345">
            <v>526.6934</v>
          </cell>
          <cell r="C345">
            <v>3.1321874754012713E-2</v>
          </cell>
          <cell r="D345">
            <v>1.0313218747540127</v>
          </cell>
          <cell r="E345">
            <v>0.5552069968951574</v>
          </cell>
          <cell r="F345">
            <v>1.5552069968951574</v>
          </cell>
          <cell r="G345">
            <v>1.3478503092007872</v>
          </cell>
        </row>
        <row r="346">
          <cell r="A346">
            <v>44440</v>
          </cell>
          <cell r="B346">
            <v>543.87480000000005</v>
          </cell>
          <cell r="C346">
            <v>3.2621255553990425E-2</v>
          </cell>
          <cell r="D346">
            <v>1.0326212555539904</v>
          </cell>
          <cell r="E346">
            <v>0.56957441466504677</v>
          </cell>
          <cell r="F346">
            <v>1.5695744146650468</v>
          </cell>
          <cell r="G346">
            <v>1.391818878585751</v>
          </cell>
        </row>
        <row r="347">
          <cell r="A347">
            <v>44470</v>
          </cell>
          <cell r="B347">
            <v>561.28430000000003</v>
          </cell>
          <cell r="C347">
            <v>3.2010124388921923E-2</v>
          </cell>
          <cell r="D347">
            <v>1.0320101243889219</v>
          </cell>
          <cell r="E347">
            <v>0.56565138693591543</v>
          </cell>
          <cell r="F347">
            <v>1.5656513869359154</v>
          </cell>
          <cell r="G347">
            <v>1.4363711740161307</v>
          </cell>
        </row>
        <row r="348">
          <cell r="A348">
            <v>44501</v>
          </cell>
          <cell r="B348">
            <v>579.54139999999995</v>
          </cell>
          <cell r="C348">
            <v>3.2527366256280388E-2</v>
          </cell>
          <cell r="D348">
            <v>1.0325273662562804</v>
          </cell>
          <cell r="E348">
            <v>0.55533399854112298</v>
          </cell>
          <cell r="F348">
            <v>1.555333998541123</v>
          </cell>
          <cell r="G348">
            <v>1.4830925452733168</v>
          </cell>
        </row>
        <row r="349">
          <cell r="A349">
            <v>44531</v>
          </cell>
          <cell r="B349">
            <v>605.17589999999996</v>
          </cell>
          <cell r="C349">
            <v>4.4232387884627355E-2</v>
          </cell>
          <cell r="D349">
            <v>1.0442323878846274</v>
          </cell>
          <cell r="E349">
            <v>0.54869327000464474</v>
          </cell>
          <cell r="F349">
            <v>1.5486932700046447</v>
          </cell>
          <cell r="G349">
            <v>1.5486932700046454</v>
          </cell>
        </row>
        <row r="350">
          <cell r="A350">
            <v>44562</v>
          </cell>
          <cell r="B350">
            <v>625.15940000000001</v>
          </cell>
          <cell r="C350">
            <v>3.3020977867757262E-2</v>
          </cell>
          <cell r="D350">
            <v>1.0330209778677573</v>
          </cell>
          <cell r="E350">
            <v>0.5395458980454968</v>
          </cell>
          <cell r="F350">
            <v>1.5395458980454968</v>
          </cell>
          <cell r="G350">
            <v>1.0330209778677573</v>
          </cell>
        </row>
        <row r="351">
          <cell r="A351">
            <v>44593</v>
          </cell>
          <cell r="B351">
            <v>652.98379999999997</v>
          </cell>
          <cell r="C351">
            <v>4.450768875905875E-2</v>
          </cell>
          <cell r="D351">
            <v>1.0445076887590587</v>
          </cell>
          <cell r="E351">
            <v>0.54518293242768689</v>
          </cell>
          <cell r="F351">
            <v>1.5451829324276869</v>
          </cell>
          <cell r="G351">
            <v>1.0789983540322738</v>
          </cell>
        </row>
        <row r="352">
          <cell r="A352">
            <v>44621</v>
          </cell>
          <cell r="B352">
            <v>694.75149999999996</v>
          </cell>
          <cell r="C352">
            <v>6.3964374001315161E-2</v>
          </cell>
          <cell r="D352">
            <v>1.0639643740013152</v>
          </cell>
          <cell r="E352">
            <v>0.57283233722720261</v>
          </cell>
          <cell r="F352">
            <v>1.5728323372272026</v>
          </cell>
          <cell r="G352">
            <v>1.1480158082963976</v>
          </cell>
        </row>
        <row r="353">
          <cell r="A353">
            <v>44652</v>
          </cell>
          <cell r="B353">
            <v>741.36220000000003</v>
          </cell>
          <cell r="C353">
            <v>6.7089743598970353E-2</v>
          </cell>
          <cell r="D353">
            <v>1.0670897435989704</v>
          </cell>
          <cell r="E353">
            <v>0.60517414667458258</v>
          </cell>
          <cell r="F353">
            <v>1.6051741466745826</v>
          </cell>
          <cell r="G353">
            <v>1.2250358945225677</v>
          </cell>
        </row>
        <row r="354">
          <cell r="A354">
            <v>44682</v>
          </cell>
          <cell r="B354">
            <v>779.92669999999998</v>
          </cell>
          <cell r="C354">
            <v>5.2018433095186056E-2</v>
          </cell>
          <cell r="D354">
            <v>1.0520184330951861</v>
          </cell>
          <cell r="E354">
            <v>0.63188718498740282</v>
          </cell>
          <cell r="F354">
            <v>1.6318871849874028</v>
          </cell>
          <cell r="G354">
            <v>1.2887603422409912</v>
          </cell>
        </row>
        <row r="355">
          <cell r="A355">
            <v>44713</v>
          </cell>
          <cell r="B355">
            <v>819.57339999999999</v>
          </cell>
          <cell r="C355">
            <v>5.0833879645356461E-2</v>
          </cell>
          <cell r="D355">
            <v>1.0508338796453565</v>
          </cell>
          <cell r="E355">
            <v>0.65509897494026936</v>
          </cell>
          <cell r="F355">
            <v>1.6550989749402694</v>
          </cell>
          <cell r="G355">
            <v>1.3542730303701782</v>
          </cell>
        </row>
        <row r="356">
          <cell r="A356">
            <v>44743</v>
          </cell>
          <cell r="B356">
            <v>879.63829999999996</v>
          </cell>
          <cell r="C356">
            <v>7.3288005686861002E-2</v>
          </cell>
          <cell r="D356">
            <v>1.073288005686861</v>
          </cell>
          <cell r="E356">
            <v>0.72242564775148632</v>
          </cell>
          <cell r="F356">
            <v>1.7224256477514863</v>
          </cell>
          <cell r="G356">
            <v>1.4535249999215103</v>
          </cell>
        </row>
        <row r="357">
          <cell r="A357">
            <v>44774</v>
          </cell>
          <cell r="B357">
            <v>939.46770000000004</v>
          </cell>
          <cell r="C357">
            <v>6.8015910630540022E-2</v>
          </cell>
          <cell r="D357">
            <v>1.06801591063054</v>
          </cell>
          <cell r="E357">
            <v>0.7837088902196232</v>
          </cell>
          <cell r="F357">
            <v>1.7837088902196232</v>
          </cell>
          <cell r="G357">
            <v>1.5523878264154274</v>
          </cell>
        </row>
        <row r="358">
          <cell r="A358">
            <v>44805</v>
          </cell>
          <cell r="B358">
            <v>1001.7785633204745</v>
          </cell>
          <cell r="C358">
            <v>6.6325711166519641E-2</v>
          </cell>
          <cell r="D358">
            <v>1.0663257111665196</v>
          </cell>
          <cell r="E358">
            <v>0.84192862644210464</v>
          </cell>
          <cell r="F358">
            <v>1.8419286264421046</v>
          </cell>
          <cell r="G358">
            <v>1.6553510530086784</v>
          </cell>
        </row>
        <row r="359">
          <cell r="A359">
            <v>44835</v>
          </cell>
          <cell r="B359">
            <v>1066.289222566442</v>
          </cell>
          <cell r="C359">
            <v>6.4396126657114472E-2</v>
          </cell>
          <cell r="D359">
            <v>1.0643961266571145</v>
          </cell>
          <cell r="E359">
            <v>0.8997310677787389</v>
          </cell>
          <cell r="F359">
            <v>1.8997310677787389</v>
          </cell>
          <cell r="G359">
            <v>1.7619492490802131</v>
          </cell>
        </row>
        <row r="360">
          <cell r="A360">
            <v>44866</v>
          </cell>
          <cell r="B360">
            <v>1132.4441690324943</v>
          </cell>
          <cell r="C360">
            <v>6.2042216188610055E-2</v>
          </cell>
          <cell r="D360">
            <v>1.0620422161886101</v>
          </cell>
          <cell r="E360">
            <v>0.95403498185374569</v>
          </cell>
          <cell r="F360">
            <v>1.9540349818537457</v>
          </cell>
          <cell r="G360">
            <v>1.8712644853050069</v>
          </cell>
        </row>
        <row r="361">
          <cell r="A361">
            <v>44896</v>
          </cell>
          <cell r="B361">
            <v>1203.9570080630724</v>
          </cell>
          <cell r="C361">
            <v>6.3149107908494262E-2</v>
          </cell>
          <cell r="D361">
            <v>1.0631491079084943</v>
          </cell>
          <cell r="E361">
            <v>0.98943316821286587</v>
          </cell>
          <cell r="F361">
            <v>1.9894331682128659</v>
          </cell>
          <cell r="G361">
            <v>1.9894331682128656</v>
          </cell>
        </row>
        <row r="362">
          <cell r="A362">
            <v>44927</v>
          </cell>
          <cell r="B362">
            <v>1271.3754389267272</v>
          </cell>
          <cell r="C362">
            <v>5.5997374002679345E-2</v>
          </cell>
          <cell r="D362">
            <v>1.0559973740026793</v>
          </cell>
          <cell r="E362">
            <v>1.0336820320173179</v>
          </cell>
          <cell r="F362">
            <v>2.0336820320173179</v>
          </cell>
          <cell r="G362">
            <v>1.0559973740026793</v>
          </cell>
        </row>
        <row r="363">
          <cell r="A363">
            <v>44958</v>
          </cell>
          <cell r="B363">
            <v>1338.1731647530225</v>
          </cell>
          <cell r="C363">
            <v>5.2539732781596626E-2</v>
          </cell>
          <cell r="D363">
            <v>1.0525397327815966</v>
          </cell>
          <cell r="E363">
            <v>1.0493206182956185</v>
          </cell>
          <cell r="F363">
            <v>2.0493206182956185</v>
          </cell>
          <cell r="G363">
            <v>1.1114791938508479</v>
          </cell>
        </row>
        <row r="364">
          <cell r="A364">
            <v>44986</v>
          </cell>
          <cell r="B364">
            <v>1407.2760550378398</v>
          </cell>
          <cell r="C364">
            <v>5.1639722051645798E-2</v>
          </cell>
          <cell r="D364">
            <v>1.0516397220516458</v>
          </cell>
          <cell r="E364">
            <v>1.0255818879669061</v>
          </cell>
          <cell r="F364">
            <v>2.0255818879669061</v>
          </cell>
          <cell r="G364">
            <v>1.168875670487493</v>
          </cell>
        </row>
        <row r="365">
          <cell r="A365">
            <v>45017</v>
          </cell>
          <cell r="B365">
            <v>1479.285724610379</v>
          </cell>
          <cell r="C365">
            <v>5.1169540840800387E-2</v>
          </cell>
          <cell r="D365">
            <v>1.0511695408408004</v>
          </cell>
          <cell r="E365">
            <v>0.9953616796356477</v>
          </cell>
          <cell r="F365">
            <v>1.9953616796356477</v>
          </cell>
          <cell r="G365">
            <v>1.2286865018463207</v>
          </cell>
        </row>
        <row r="366">
          <cell r="A366">
            <v>45047</v>
          </cell>
          <cell r="B366">
            <v>1554.5903769827421</v>
          </cell>
          <cell r="C366">
            <v>5.0906090094391399E-2</v>
          </cell>
          <cell r="D366">
            <v>1.0509060900943914</v>
          </cell>
          <cell r="E366">
            <v>0.99325190044492917</v>
          </cell>
          <cell r="F366">
            <v>1.9932519004449292</v>
          </cell>
          <cell r="G366">
            <v>1.291234127607072</v>
          </cell>
        </row>
        <row r="367">
          <cell r="A367">
            <v>45078</v>
          </cell>
          <cell r="B367">
            <v>1632.228183960051</v>
          </cell>
          <cell r="C367">
            <v>4.9941005763842305E-2</v>
          </cell>
          <cell r="D367">
            <v>1.0499410057638423</v>
          </cell>
          <cell r="E367">
            <v>0.99155827160819388</v>
          </cell>
          <cell r="F367">
            <v>1.9915582716081939</v>
          </cell>
          <cell r="G367">
            <v>1.3557196586163667</v>
          </cell>
        </row>
        <row r="368">
          <cell r="A368">
            <v>45108</v>
          </cell>
          <cell r="B368">
            <v>1710.6283926155809</v>
          </cell>
          <cell r="C368">
            <v>4.8032627684027718E-2</v>
          </cell>
          <cell r="D368">
            <v>1.0480326276840277</v>
          </cell>
          <cell r="E368">
            <v>0.94469521463035533</v>
          </cell>
          <cell r="F368">
            <v>1.9446952146303553</v>
          </cell>
          <cell r="G368">
            <v>1.4208384362226039</v>
          </cell>
        </row>
        <row r="369">
          <cell r="A369">
            <v>45139</v>
          </cell>
          <cell r="B369">
            <v>1789.0772772123041</v>
          </cell>
          <cell r="C369">
            <v>4.5859688132951826E-2</v>
          </cell>
          <cell r="D369">
            <v>1.0458596881329518</v>
          </cell>
          <cell r="E369">
            <v>0.90435208918018573</v>
          </cell>
          <cell r="F369">
            <v>1.9043520891801857</v>
          </cell>
          <cell r="G369">
            <v>1.4859976437950835</v>
          </cell>
        </row>
        <row r="370">
          <cell r="A370">
            <v>45170</v>
          </cell>
          <cell r="B370">
            <v>1868.4343744436464</v>
          </cell>
          <cell r="C370">
            <v>4.4356439066173037E-2</v>
          </cell>
          <cell r="D370">
            <v>1.044356439066173</v>
          </cell>
          <cell r="E370">
            <v>0.86511714550027152</v>
          </cell>
          <cell r="F370">
            <v>1.8651171455002715</v>
          </cell>
          <cell r="G370">
            <v>1.5519112077345567</v>
          </cell>
        </row>
        <row r="371">
          <cell r="A371">
            <v>45200</v>
          </cell>
          <cell r="B371">
            <v>1950.7394307815225</v>
          </cell>
          <cell r="C371">
            <v>4.4050279455163377E-2</v>
          </cell>
          <cell r="D371">
            <v>1.0440502794551634</v>
          </cell>
          <cell r="E371">
            <v>0.82946557978547797</v>
          </cell>
          <cell r="F371">
            <v>1.829465579785478</v>
          </cell>
          <cell r="G371">
            <v>1.620273330124864</v>
          </cell>
        </row>
        <row r="372">
          <cell r="A372">
            <v>45231</v>
          </cell>
          <cell r="B372">
            <v>2037.0067870918265</v>
          </cell>
          <cell r="C372">
            <v>4.4222900787801667E-2</v>
          </cell>
          <cell r="D372">
            <v>1.0442229007878017</v>
          </cell>
          <cell r="E372">
            <v>0.79877016703803316</v>
          </cell>
          <cell r="F372">
            <v>1.7987701670380332</v>
          </cell>
          <cell r="G372">
            <v>1.6919265168520969</v>
          </cell>
        </row>
        <row r="373">
          <cell r="A373">
            <v>45261</v>
          </cell>
          <cell r="B373">
            <v>2131.4383499360438</v>
          </cell>
          <cell r="C373">
            <v>4.6358001084048528E-2</v>
          </cell>
          <cell r="D373">
            <v>1.0463580010840485</v>
          </cell>
          <cell r="E373">
            <v>0.77036084815445749</v>
          </cell>
          <cell r="F373">
            <v>1.7703608481544575</v>
          </cell>
          <cell r="G373">
            <v>1.7703608481544568</v>
          </cell>
        </row>
        <row r="374">
          <cell r="A374" t="str">
            <v/>
          </cell>
          <cell r="B374" t="str">
            <v/>
          </cell>
          <cell r="C374" t="str">
            <v/>
          </cell>
          <cell r="D374" t="str">
            <v/>
          </cell>
          <cell r="E374" t="str">
            <v/>
          </cell>
          <cell r="F374" t="str">
            <v/>
          </cell>
          <cell r="G374" t="e">
            <v>#VALUE!</v>
          </cell>
        </row>
        <row r="375">
          <cell r="A375" t="str">
            <v/>
          </cell>
          <cell r="B375" t="str">
            <v/>
          </cell>
          <cell r="C375" t="str">
            <v/>
          </cell>
          <cell r="D375" t="str">
            <v/>
          </cell>
          <cell r="E375" t="str">
            <v/>
          </cell>
          <cell r="F375" t="str">
            <v/>
          </cell>
          <cell r="G375" t="e">
            <v>#VALUE!</v>
          </cell>
        </row>
        <row r="376">
          <cell r="A376" t="str">
            <v/>
          </cell>
          <cell r="B376" t="str">
            <v/>
          </cell>
          <cell r="C376" t="str">
            <v/>
          </cell>
          <cell r="D376" t="str">
            <v/>
          </cell>
          <cell r="E376" t="str">
            <v/>
          </cell>
          <cell r="F376" t="str">
            <v/>
          </cell>
          <cell r="G376" t="e">
            <v>#VALUE!</v>
          </cell>
        </row>
        <row r="377">
          <cell r="A377" t="str">
            <v/>
          </cell>
          <cell r="B377" t="str">
            <v/>
          </cell>
          <cell r="C377" t="str">
            <v/>
          </cell>
          <cell r="D377" t="str">
            <v/>
          </cell>
          <cell r="E377" t="str">
            <v/>
          </cell>
          <cell r="F377" t="str">
            <v/>
          </cell>
          <cell r="G377" t="e">
            <v>#VALUE!</v>
          </cell>
        </row>
        <row r="378">
          <cell r="A378" t="str">
            <v/>
          </cell>
          <cell r="B378" t="str">
            <v/>
          </cell>
          <cell r="C378" t="str">
            <v/>
          </cell>
          <cell r="D378" t="str">
            <v/>
          </cell>
          <cell r="E378" t="str">
            <v/>
          </cell>
          <cell r="F378" t="str">
            <v/>
          </cell>
          <cell r="G378" t="e">
            <v>#VALUE!</v>
          </cell>
        </row>
        <row r="379">
          <cell r="A379" t="str">
            <v/>
          </cell>
          <cell r="B379" t="str">
            <v/>
          </cell>
          <cell r="C379" t="str">
            <v/>
          </cell>
          <cell r="D379" t="str">
            <v/>
          </cell>
          <cell r="E379" t="str">
            <v/>
          </cell>
          <cell r="F379" t="str">
            <v/>
          </cell>
          <cell r="G379" t="e">
            <v>#VALUE!</v>
          </cell>
        </row>
        <row r="380">
          <cell r="A380" t="str">
            <v/>
          </cell>
          <cell r="B380" t="str">
            <v/>
          </cell>
          <cell r="C380" t="str">
            <v/>
          </cell>
          <cell r="D380" t="str">
            <v/>
          </cell>
          <cell r="E380" t="str">
            <v/>
          </cell>
          <cell r="F380" t="str">
            <v/>
          </cell>
          <cell r="G380" t="e">
            <v>#VALUE!</v>
          </cell>
        </row>
        <row r="381">
          <cell r="A381" t="str">
            <v/>
          </cell>
          <cell r="B381" t="str">
            <v/>
          </cell>
          <cell r="C381" t="str">
            <v/>
          </cell>
          <cell r="D381" t="str">
            <v/>
          </cell>
          <cell r="E381" t="str">
            <v/>
          </cell>
          <cell r="F381" t="str">
            <v/>
          </cell>
          <cell r="G381" t="e">
            <v>#VALUE!</v>
          </cell>
        </row>
        <row r="382">
          <cell r="A382" t="str">
            <v/>
          </cell>
          <cell r="B382" t="str">
            <v/>
          </cell>
          <cell r="C382" t="str">
            <v/>
          </cell>
          <cell r="D382" t="str">
            <v/>
          </cell>
          <cell r="E382" t="str">
            <v/>
          </cell>
          <cell r="F382" t="str">
            <v/>
          </cell>
          <cell r="G382" t="e">
            <v>#VALUE!</v>
          </cell>
        </row>
        <row r="383">
          <cell r="A383" t="str">
            <v/>
          </cell>
          <cell r="B383" t="str">
            <v/>
          </cell>
          <cell r="C383" t="str">
            <v/>
          </cell>
          <cell r="D383" t="str">
            <v/>
          </cell>
          <cell r="E383" t="str">
            <v/>
          </cell>
          <cell r="F383" t="str">
            <v/>
          </cell>
          <cell r="G383" t="e">
            <v>#VALUE!</v>
          </cell>
        </row>
        <row r="384">
          <cell r="A384" t="str">
            <v/>
          </cell>
          <cell r="B384" t="str">
            <v/>
          </cell>
          <cell r="C384" t="str">
            <v/>
          </cell>
          <cell r="D384" t="str">
            <v/>
          </cell>
          <cell r="E384" t="str">
            <v/>
          </cell>
          <cell r="F384" t="str">
            <v/>
          </cell>
          <cell r="G384" t="e">
            <v>#VALUE!</v>
          </cell>
        </row>
        <row r="385">
          <cell r="A385" t="str">
            <v/>
          </cell>
          <cell r="B385" t="str">
            <v/>
          </cell>
          <cell r="C385" t="str">
            <v/>
          </cell>
          <cell r="D385" t="str">
            <v/>
          </cell>
          <cell r="E385" t="str">
            <v/>
          </cell>
          <cell r="F385" t="str">
            <v/>
          </cell>
          <cell r="G385" t="e">
            <v>#VALUE!</v>
          </cell>
        </row>
        <row r="386">
          <cell r="A386" t="str">
            <v/>
          </cell>
          <cell r="B386" t="str">
            <v/>
          </cell>
          <cell r="C386" t="str">
            <v/>
          </cell>
          <cell r="D386" t="str">
            <v/>
          </cell>
          <cell r="E386" t="str">
            <v/>
          </cell>
          <cell r="F386" t="str">
            <v/>
          </cell>
          <cell r="G386" t="e">
            <v>#VALUE!</v>
          </cell>
        </row>
        <row r="387">
          <cell r="A387" t="str">
            <v/>
          </cell>
          <cell r="B387" t="str">
            <v/>
          </cell>
          <cell r="C387" t="str">
            <v/>
          </cell>
          <cell r="D387" t="str">
            <v/>
          </cell>
          <cell r="E387" t="str">
            <v/>
          </cell>
          <cell r="F387" t="str">
            <v/>
          </cell>
          <cell r="G387" t="e">
            <v>#VALUE!</v>
          </cell>
        </row>
        <row r="388">
          <cell r="A388" t="str">
            <v/>
          </cell>
          <cell r="B388" t="str">
            <v/>
          </cell>
          <cell r="C388" t="str">
            <v/>
          </cell>
          <cell r="D388" t="str">
            <v/>
          </cell>
          <cell r="E388" t="str">
            <v/>
          </cell>
          <cell r="F388" t="str">
            <v/>
          </cell>
          <cell r="G388" t="e">
            <v>#VALUE!</v>
          </cell>
        </row>
        <row r="389">
          <cell r="A389" t="str">
            <v/>
          </cell>
          <cell r="B389" t="str">
            <v/>
          </cell>
          <cell r="C389" t="str">
            <v/>
          </cell>
          <cell r="D389" t="str">
            <v/>
          </cell>
          <cell r="E389" t="str">
            <v/>
          </cell>
          <cell r="F389" t="str">
            <v/>
          </cell>
          <cell r="G389" t="e">
            <v>#VALUE!</v>
          </cell>
        </row>
        <row r="390">
          <cell r="A390" t="str">
            <v/>
          </cell>
          <cell r="B390" t="str">
            <v/>
          </cell>
          <cell r="C390" t="str">
            <v/>
          </cell>
          <cell r="D390" t="str">
            <v/>
          </cell>
          <cell r="E390" t="str">
            <v/>
          </cell>
          <cell r="F390" t="str">
            <v/>
          </cell>
          <cell r="G390" t="e">
            <v>#VALUE!</v>
          </cell>
        </row>
        <row r="391">
          <cell r="A391" t="str">
            <v/>
          </cell>
          <cell r="B391" t="str">
            <v/>
          </cell>
          <cell r="C391" t="str">
            <v/>
          </cell>
          <cell r="D391" t="str">
            <v/>
          </cell>
          <cell r="E391" t="str">
            <v/>
          </cell>
          <cell r="F391" t="str">
            <v/>
          </cell>
          <cell r="G391" t="e">
            <v>#VALUE!</v>
          </cell>
        </row>
        <row r="392">
          <cell r="A392" t="str">
            <v/>
          </cell>
          <cell r="B392" t="str">
            <v/>
          </cell>
          <cell r="C392" t="str">
            <v/>
          </cell>
          <cell r="D392" t="str">
            <v/>
          </cell>
          <cell r="E392" t="str">
            <v/>
          </cell>
          <cell r="F392" t="str">
            <v/>
          </cell>
          <cell r="G392" t="e">
            <v>#VALUE!</v>
          </cell>
        </row>
        <row r="393">
          <cell r="A393" t="str">
            <v/>
          </cell>
          <cell r="B393" t="str">
            <v/>
          </cell>
          <cell r="C393" t="str">
            <v/>
          </cell>
          <cell r="D393" t="str">
            <v/>
          </cell>
          <cell r="E393" t="str">
            <v/>
          </cell>
          <cell r="F393" t="str">
            <v/>
          </cell>
          <cell r="G393" t="e">
            <v>#VALUE!</v>
          </cell>
        </row>
        <row r="394">
          <cell r="A394" t="str">
            <v/>
          </cell>
          <cell r="B394" t="str">
            <v/>
          </cell>
          <cell r="C394" t="str">
            <v/>
          </cell>
          <cell r="D394" t="str">
            <v/>
          </cell>
          <cell r="E394" t="str">
            <v/>
          </cell>
          <cell r="F394" t="str">
            <v/>
          </cell>
          <cell r="G394" t="e">
            <v>#VALUE!</v>
          </cell>
        </row>
        <row r="395">
          <cell r="A395" t="str">
            <v/>
          </cell>
          <cell r="B395" t="str">
            <v/>
          </cell>
          <cell r="C395" t="str">
            <v/>
          </cell>
          <cell r="D395" t="str">
            <v/>
          </cell>
          <cell r="E395" t="str">
            <v/>
          </cell>
          <cell r="F395" t="str">
            <v/>
          </cell>
          <cell r="G395" t="e">
            <v>#VALUE!</v>
          </cell>
        </row>
        <row r="396">
          <cell r="A396" t="str">
            <v/>
          </cell>
          <cell r="B396" t="str">
            <v/>
          </cell>
          <cell r="C396" t="str">
            <v/>
          </cell>
          <cell r="D396" t="str">
            <v/>
          </cell>
          <cell r="E396" t="str">
            <v/>
          </cell>
          <cell r="F396" t="str">
            <v/>
          </cell>
          <cell r="G396" t="e">
            <v>#VALUE!</v>
          </cell>
        </row>
        <row r="397">
          <cell r="A397" t="str">
            <v/>
          </cell>
          <cell r="B397" t="str">
            <v/>
          </cell>
          <cell r="C397" t="str">
            <v/>
          </cell>
          <cell r="D397" t="str">
            <v/>
          </cell>
          <cell r="E397" t="str">
            <v/>
          </cell>
          <cell r="F397" t="str">
            <v/>
          </cell>
          <cell r="G397" t="e">
            <v>#VALUE!</v>
          </cell>
        </row>
        <row r="398">
          <cell r="A398" t="str">
            <v/>
          </cell>
          <cell r="B398" t="str">
            <v/>
          </cell>
          <cell r="C398" t="str">
            <v/>
          </cell>
          <cell r="D398" t="str">
            <v/>
          </cell>
          <cell r="E398" t="str">
            <v/>
          </cell>
          <cell r="F398" t="str">
            <v/>
          </cell>
          <cell r="G398" t="e">
            <v>#VALUE!</v>
          </cell>
        </row>
        <row r="399">
          <cell r="A399" t="str">
            <v/>
          </cell>
          <cell r="B399" t="str">
            <v/>
          </cell>
          <cell r="C399" t="str">
            <v/>
          </cell>
          <cell r="D399" t="str">
            <v/>
          </cell>
          <cell r="E399" t="str">
            <v/>
          </cell>
          <cell r="F399" t="str">
            <v/>
          </cell>
          <cell r="G399" t="e">
            <v>#VALUE!</v>
          </cell>
        </row>
        <row r="400">
          <cell r="A400" t="str">
            <v/>
          </cell>
          <cell r="B400" t="str">
            <v/>
          </cell>
          <cell r="C400" t="str">
            <v/>
          </cell>
          <cell r="D400" t="str">
            <v/>
          </cell>
          <cell r="E400" t="str">
            <v/>
          </cell>
          <cell r="F400" t="str">
            <v/>
          </cell>
          <cell r="G400" t="e">
            <v>#VALUE!</v>
          </cell>
        </row>
        <row r="401">
          <cell r="A401" t="str">
            <v/>
          </cell>
          <cell r="B401" t="str">
            <v/>
          </cell>
          <cell r="C401" t="str">
            <v/>
          </cell>
          <cell r="D401" t="str">
            <v/>
          </cell>
          <cell r="E401" t="str">
            <v/>
          </cell>
          <cell r="F401" t="str">
            <v/>
          </cell>
          <cell r="G401" t="e">
            <v>#VALUE!</v>
          </cell>
        </row>
        <row r="402">
          <cell r="A402" t="str">
            <v/>
          </cell>
          <cell r="B402" t="str">
            <v/>
          </cell>
          <cell r="C402" t="str">
            <v/>
          </cell>
          <cell r="D402" t="str">
            <v/>
          </cell>
          <cell r="E402" t="str">
            <v/>
          </cell>
          <cell r="F402" t="str">
            <v/>
          </cell>
          <cell r="G402" t="e">
            <v>#VALUE!</v>
          </cell>
        </row>
        <row r="403">
          <cell r="A403" t="str">
            <v/>
          </cell>
          <cell r="B403" t="str">
            <v/>
          </cell>
          <cell r="C403" t="str">
            <v/>
          </cell>
          <cell r="D403" t="str">
            <v/>
          </cell>
          <cell r="E403" t="str">
            <v/>
          </cell>
          <cell r="F403" t="str">
            <v/>
          </cell>
          <cell r="G403" t="e">
            <v>#VALUE!</v>
          </cell>
        </row>
        <row r="404">
          <cell r="A404" t="str">
            <v/>
          </cell>
          <cell r="B404" t="str">
            <v/>
          </cell>
          <cell r="C404" t="str">
            <v/>
          </cell>
          <cell r="D404" t="str">
            <v/>
          </cell>
          <cell r="E404" t="str">
            <v/>
          </cell>
          <cell r="F404" t="str">
            <v/>
          </cell>
          <cell r="G404" t="e">
            <v>#VALUE!</v>
          </cell>
        </row>
        <row r="405">
          <cell r="A405" t="str">
            <v/>
          </cell>
          <cell r="B405" t="str">
            <v/>
          </cell>
          <cell r="C405" t="str">
            <v/>
          </cell>
          <cell r="D405" t="str">
            <v/>
          </cell>
          <cell r="E405" t="str">
            <v/>
          </cell>
          <cell r="F405" t="str">
            <v/>
          </cell>
          <cell r="G405" t="e">
            <v>#VALUE!</v>
          </cell>
        </row>
        <row r="406">
          <cell r="A406" t="str">
            <v/>
          </cell>
          <cell r="B406" t="str">
            <v/>
          </cell>
          <cell r="C406" t="str">
            <v/>
          </cell>
          <cell r="D406" t="str">
            <v/>
          </cell>
          <cell r="E406" t="str">
            <v/>
          </cell>
          <cell r="F406" t="str">
            <v/>
          </cell>
          <cell r="G406" t="e">
            <v>#VALUE!</v>
          </cell>
        </row>
        <row r="407">
          <cell r="A407" t="str">
            <v/>
          </cell>
          <cell r="B407" t="str">
            <v/>
          </cell>
          <cell r="C407" t="str">
            <v/>
          </cell>
          <cell r="D407" t="str">
            <v/>
          </cell>
          <cell r="E407" t="str">
            <v/>
          </cell>
          <cell r="F407" t="str">
            <v/>
          </cell>
          <cell r="G407" t="e">
            <v>#VALUE!</v>
          </cell>
        </row>
        <row r="408">
          <cell r="A408" t="str">
            <v/>
          </cell>
          <cell r="B408" t="str">
            <v/>
          </cell>
          <cell r="C408" t="str">
            <v/>
          </cell>
          <cell r="D408" t="str">
            <v/>
          </cell>
          <cell r="E408" t="str">
            <v/>
          </cell>
          <cell r="F408" t="str">
            <v/>
          </cell>
          <cell r="G408" t="e">
            <v>#VALUE!</v>
          </cell>
        </row>
        <row r="409">
          <cell r="A409" t="str">
            <v/>
          </cell>
          <cell r="B409" t="str">
            <v/>
          </cell>
          <cell r="C409" t="str">
            <v/>
          </cell>
          <cell r="D409" t="str">
            <v/>
          </cell>
          <cell r="E409" t="str">
            <v/>
          </cell>
          <cell r="F409" t="str">
            <v/>
          </cell>
          <cell r="G409" t="e">
            <v>#VALUE!</v>
          </cell>
        </row>
        <row r="410">
          <cell r="A410" t="str">
            <v/>
          </cell>
          <cell r="B410" t="str">
            <v/>
          </cell>
          <cell r="C410" t="str">
            <v/>
          </cell>
          <cell r="D410" t="str">
            <v/>
          </cell>
          <cell r="E410" t="str">
            <v/>
          </cell>
          <cell r="F410" t="str">
            <v/>
          </cell>
          <cell r="G410" t="e">
            <v>#VALUE!</v>
          </cell>
        </row>
        <row r="411">
          <cell r="A411" t="str">
            <v/>
          </cell>
          <cell r="B411" t="str">
            <v/>
          </cell>
          <cell r="C411" t="str">
            <v/>
          </cell>
          <cell r="D411" t="str">
            <v/>
          </cell>
          <cell r="E411" t="str">
            <v/>
          </cell>
          <cell r="F411" t="str">
            <v/>
          </cell>
          <cell r="G411" t="e">
            <v>#VALUE!</v>
          </cell>
        </row>
        <row r="412">
          <cell r="A412" t="str">
            <v/>
          </cell>
          <cell r="B412" t="str">
            <v/>
          </cell>
          <cell r="C412" t="str">
            <v/>
          </cell>
          <cell r="D412" t="str">
            <v/>
          </cell>
          <cell r="E412" t="str">
            <v/>
          </cell>
          <cell r="F412" t="str">
            <v/>
          </cell>
          <cell r="G412" t="e">
            <v>#VALUE!</v>
          </cell>
        </row>
        <row r="413">
          <cell r="A413" t="str">
            <v/>
          </cell>
          <cell r="B413" t="str">
            <v/>
          </cell>
          <cell r="C413" t="str">
            <v/>
          </cell>
          <cell r="D413" t="str">
            <v/>
          </cell>
          <cell r="E413" t="str">
            <v/>
          </cell>
          <cell r="F413" t="str">
            <v/>
          </cell>
          <cell r="G413" t="e">
            <v>#VALUE!</v>
          </cell>
        </row>
        <row r="414">
          <cell r="A414" t="str">
            <v/>
          </cell>
          <cell r="B414" t="str">
            <v/>
          </cell>
          <cell r="C414" t="str">
            <v/>
          </cell>
          <cell r="D414" t="str">
            <v/>
          </cell>
          <cell r="E414" t="str">
            <v/>
          </cell>
          <cell r="F414" t="str">
            <v/>
          </cell>
          <cell r="G414" t="e">
            <v>#VALUE!</v>
          </cell>
        </row>
        <row r="415">
          <cell r="A415" t="str">
            <v/>
          </cell>
          <cell r="B415" t="str">
            <v/>
          </cell>
          <cell r="C415" t="str">
            <v/>
          </cell>
          <cell r="D415" t="str">
            <v/>
          </cell>
          <cell r="E415" t="str">
            <v/>
          </cell>
          <cell r="F415" t="str">
            <v/>
          </cell>
          <cell r="G415" t="e">
            <v>#VALUE!</v>
          </cell>
        </row>
        <row r="416">
          <cell r="A416" t="str">
            <v/>
          </cell>
          <cell r="B416" t="str">
            <v/>
          </cell>
          <cell r="C416" t="str">
            <v/>
          </cell>
          <cell r="D416" t="str">
            <v/>
          </cell>
          <cell r="E416" t="str">
            <v/>
          </cell>
          <cell r="F416" t="str">
            <v/>
          </cell>
          <cell r="G416" t="e">
            <v>#VALUE!</v>
          </cell>
        </row>
        <row r="417">
          <cell r="A417" t="str">
            <v/>
          </cell>
          <cell r="B417" t="str">
            <v/>
          </cell>
          <cell r="C417" t="str">
            <v/>
          </cell>
          <cell r="D417" t="str">
            <v/>
          </cell>
          <cell r="E417" t="str">
            <v/>
          </cell>
          <cell r="F417" t="str">
            <v/>
          </cell>
          <cell r="G417" t="e">
            <v>#VALUE!</v>
          </cell>
        </row>
        <row r="418">
          <cell r="A418" t="str">
            <v/>
          </cell>
          <cell r="B418" t="str">
            <v/>
          </cell>
          <cell r="C418" t="str">
            <v/>
          </cell>
          <cell r="D418" t="str">
            <v/>
          </cell>
          <cell r="E418" t="str">
            <v/>
          </cell>
          <cell r="F418" t="str">
            <v/>
          </cell>
          <cell r="G418" t="e">
            <v>#VALUE!</v>
          </cell>
        </row>
        <row r="419">
          <cell r="A419" t="str">
            <v/>
          </cell>
          <cell r="B419" t="str">
            <v/>
          </cell>
          <cell r="C419" t="str">
            <v/>
          </cell>
          <cell r="D419" t="str">
            <v/>
          </cell>
          <cell r="E419" t="str">
            <v/>
          </cell>
          <cell r="F419" t="str">
            <v/>
          </cell>
          <cell r="G419" t="e">
            <v>#VALUE!</v>
          </cell>
        </row>
        <row r="420">
          <cell r="A420" t="str">
            <v/>
          </cell>
          <cell r="B420" t="str">
            <v/>
          </cell>
          <cell r="C420" t="str">
            <v/>
          </cell>
          <cell r="D420" t="str">
            <v/>
          </cell>
          <cell r="E420" t="str">
            <v/>
          </cell>
          <cell r="F420" t="str">
            <v/>
          </cell>
          <cell r="G420" t="e">
            <v>#VALUE!</v>
          </cell>
        </row>
        <row r="421">
          <cell r="A421" t="str">
            <v/>
          </cell>
          <cell r="B421" t="str">
            <v/>
          </cell>
          <cell r="C421" t="str">
            <v/>
          </cell>
          <cell r="D421" t="str">
            <v/>
          </cell>
          <cell r="E421" t="str">
            <v/>
          </cell>
          <cell r="F421" t="str">
            <v/>
          </cell>
          <cell r="G421" t="e">
            <v>#VALUE!</v>
          </cell>
        </row>
        <row r="422">
          <cell r="A422" t="str">
            <v/>
          </cell>
          <cell r="B422" t="str">
            <v/>
          </cell>
          <cell r="C422" t="str">
            <v/>
          </cell>
          <cell r="D422" t="str">
            <v/>
          </cell>
          <cell r="E422" t="str">
            <v/>
          </cell>
          <cell r="F422" t="str">
            <v/>
          </cell>
          <cell r="G422" t="e">
            <v>#VALUE!</v>
          </cell>
        </row>
        <row r="423">
          <cell r="A423" t="str">
            <v/>
          </cell>
          <cell r="B423" t="str">
            <v/>
          </cell>
          <cell r="C423" t="str">
            <v/>
          </cell>
          <cell r="D423" t="str">
            <v/>
          </cell>
          <cell r="E423" t="str">
            <v/>
          </cell>
          <cell r="F423" t="str">
            <v/>
          </cell>
          <cell r="G423" t="e">
            <v>#VALUE!</v>
          </cell>
        </row>
        <row r="424">
          <cell r="A424" t="str">
            <v/>
          </cell>
          <cell r="B424" t="str">
            <v/>
          </cell>
          <cell r="C424" t="str">
            <v/>
          </cell>
          <cell r="D424" t="str">
            <v/>
          </cell>
          <cell r="E424" t="str">
            <v/>
          </cell>
          <cell r="F424" t="str">
            <v/>
          </cell>
          <cell r="G424" t="e">
            <v>#VALUE!</v>
          </cell>
        </row>
        <row r="425">
          <cell r="A425" t="str">
            <v/>
          </cell>
          <cell r="B425" t="str">
            <v/>
          </cell>
          <cell r="C425" t="str">
            <v/>
          </cell>
          <cell r="D425" t="str">
            <v/>
          </cell>
          <cell r="E425" t="str">
            <v/>
          </cell>
          <cell r="F425" t="str">
            <v/>
          </cell>
          <cell r="G425" t="e">
            <v>#VALUE!</v>
          </cell>
        </row>
        <row r="426">
          <cell r="A426" t="str">
            <v/>
          </cell>
          <cell r="B426" t="str">
            <v/>
          </cell>
          <cell r="C426" t="str">
            <v/>
          </cell>
          <cell r="D426" t="str">
            <v/>
          </cell>
          <cell r="E426" t="str">
            <v/>
          </cell>
          <cell r="F426" t="str">
            <v/>
          </cell>
          <cell r="G426" t="e">
            <v>#VALUE!</v>
          </cell>
        </row>
        <row r="427">
          <cell r="A427" t="str">
            <v/>
          </cell>
          <cell r="B427" t="str">
            <v/>
          </cell>
          <cell r="C427" t="str">
            <v/>
          </cell>
          <cell r="D427" t="str">
            <v/>
          </cell>
          <cell r="E427" t="str">
            <v/>
          </cell>
          <cell r="F427" t="str">
            <v/>
          </cell>
          <cell r="G427" t="e">
            <v>#VALUE!</v>
          </cell>
        </row>
        <row r="428">
          <cell r="A428" t="str">
            <v/>
          </cell>
          <cell r="B428" t="str">
            <v/>
          </cell>
          <cell r="C428" t="str">
            <v/>
          </cell>
          <cell r="D428" t="str">
            <v/>
          </cell>
          <cell r="E428" t="str">
            <v/>
          </cell>
          <cell r="F428" t="str">
            <v/>
          </cell>
          <cell r="G428" t="e">
            <v>#VALUE!</v>
          </cell>
        </row>
        <row r="429">
          <cell r="A429" t="str">
            <v/>
          </cell>
          <cell r="B429" t="str">
            <v/>
          </cell>
          <cell r="C429" t="str">
            <v/>
          </cell>
          <cell r="D429" t="str">
            <v/>
          </cell>
          <cell r="E429" t="str">
            <v/>
          </cell>
          <cell r="F429" t="str">
            <v/>
          </cell>
          <cell r="G429" t="e">
            <v>#VALUE!</v>
          </cell>
        </row>
        <row r="430">
          <cell r="A430" t="str">
            <v/>
          </cell>
          <cell r="B430" t="str">
            <v/>
          </cell>
          <cell r="C430" t="str">
            <v/>
          </cell>
          <cell r="D430" t="str">
            <v/>
          </cell>
          <cell r="E430" t="str">
            <v/>
          </cell>
          <cell r="F430" t="str">
            <v/>
          </cell>
          <cell r="G430" t="e">
            <v>#VALUE!</v>
          </cell>
        </row>
        <row r="431">
          <cell r="A431" t="str">
            <v/>
          </cell>
          <cell r="B431" t="str">
            <v/>
          </cell>
          <cell r="C431" t="str">
            <v/>
          </cell>
          <cell r="D431" t="str">
            <v/>
          </cell>
          <cell r="E431" t="str">
            <v/>
          </cell>
          <cell r="F431" t="str">
            <v/>
          </cell>
          <cell r="G431" t="e">
            <v>#VALUE!</v>
          </cell>
        </row>
        <row r="432">
          <cell r="A432" t="str">
            <v/>
          </cell>
          <cell r="B432" t="str">
            <v/>
          </cell>
          <cell r="C432" t="str">
            <v/>
          </cell>
          <cell r="D432" t="str">
            <v/>
          </cell>
          <cell r="E432" t="str">
            <v/>
          </cell>
          <cell r="F432" t="str">
            <v/>
          </cell>
          <cell r="G432" t="e">
            <v>#VALUE!</v>
          </cell>
        </row>
        <row r="433">
          <cell r="A433" t="str">
            <v/>
          </cell>
          <cell r="B433" t="str">
            <v/>
          </cell>
          <cell r="C433" t="str">
            <v/>
          </cell>
          <cell r="D433" t="str">
            <v/>
          </cell>
          <cell r="E433" t="str">
            <v/>
          </cell>
          <cell r="F433" t="str">
            <v/>
          </cell>
          <cell r="G433" t="e">
            <v>#VALUE!</v>
          </cell>
        </row>
        <row r="434">
          <cell r="A434" t="str">
            <v/>
          </cell>
          <cell r="B434" t="str">
            <v/>
          </cell>
          <cell r="C434" t="str">
            <v/>
          </cell>
          <cell r="D434" t="str">
            <v/>
          </cell>
          <cell r="E434" t="str">
            <v/>
          </cell>
          <cell r="F434" t="str">
            <v/>
          </cell>
          <cell r="G434" t="e">
            <v>#VALUE!</v>
          </cell>
        </row>
        <row r="435">
          <cell r="A435" t="str">
            <v/>
          </cell>
          <cell r="B435" t="str">
            <v/>
          </cell>
          <cell r="C435" t="str">
            <v/>
          </cell>
          <cell r="D435" t="str">
            <v/>
          </cell>
          <cell r="E435" t="str">
            <v/>
          </cell>
          <cell r="F435" t="str">
            <v/>
          </cell>
          <cell r="G435" t="e">
            <v>#VALUE!</v>
          </cell>
        </row>
        <row r="436">
          <cell r="A436" t="str">
            <v/>
          </cell>
          <cell r="B436" t="str">
            <v/>
          </cell>
          <cell r="C436" t="str">
            <v/>
          </cell>
          <cell r="D436" t="str">
            <v/>
          </cell>
          <cell r="E436" t="str">
            <v/>
          </cell>
          <cell r="F436" t="str">
            <v/>
          </cell>
          <cell r="G436" t="e">
            <v>#VALUE!</v>
          </cell>
        </row>
        <row r="437">
          <cell r="A437" t="str">
            <v/>
          </cell>
          <cell r="B437" t="str">
            <v/>
          </cell>
          <cell r="C437" t="str">
            <v/>
          </cell>
          <cell r="D437" t="str">
            <v/>
          </cell>
          <cell r="E437" t="str">
            <v/>
          </cell>
          <cell r="F437" t="str">
            <v/>
          </cell>
          <cell r="G437" t="e">
            <v>#VALUE!</v>
          </cell>
        </row>
        <row r="438">
          <cell r="A438" t="str">
            <v/>
          </cell>
          <cell r="B438" t="str">
            <v/>
          </cell>
          <cell r="C438" t="str">
            <v/>
          </cell>
          <cell r="D438" t="str">
            <v/>
          </cell>
          <cell r="E438" t="str">
            <v/>
          </cell>
          <cell r="F438" t="str">
            <v/>
          </cell>
          <cell r="G438" t="e">
            <v>#VALUE!</v>
          </cell>
        </row>
        <row r="439">
          <cell r="A439" t="str">
            <v/>
          </cell>
          <cell r="B439" t="str">
            <v/>
          </cell>
          <cell r="C439" t="str">
            <v/>
          </cell>
          <cell r="D439" t="str">
            <v/>
          </cell>
          <cell r="E439" t="str">
            <v/>
          </cell>
          <cell r="F439" t="str">
            <v/>
          </cell>
          <cell r="G439" t="e">
            <v>#VALUE!</v>
          </cell>
        </row>
        <row r="440">
          <cell r="A440" t="str">
            <v/>
          </cell>
          <cell r="B440" t="str">
            <v/>
          </cell>
          <cell r="C440" t="str">
            <v/>
          </cell>
          <cell r="D440" t="str">
            <v/>
          </cell>
          <cell r="E440" t="str">
            <v/>
          </cell>
          <cell r="F440" t="str">
            <v/>
          </cell>
          <cell r="G440" t="e">
            <v>#VALUE!</v>
          </cell>
        </row>
        <row r="441">
          <cell r="A441" t="str">
            <v/>
          </cell>
          <cell r="B441" t="str">
            <v/>
          </cell>
          <cell r="C441" t="str">
            <v/>
          </cell>
          <cell r="D441" t="str">
            <v/>
          </cell>
          <cell r="E441" t="str">
            <v/>
          </cell>
          <cell r="F441" t="str">
            <v/>
          </cell>
          <cell r="G441" t="e">
            <v>#VALUE!</v>
          </cell>
        </row>
        <row r="442">
          <cell r="A442" t="str">
            <v/>
          </cell>
          <cell r="B442" t="str">
            <v/>
          </cell>
          <cell r="C442" t="str">
            <v/>
          </cell>
          <cell r="D442" t="str">
            <v/>
          </cell>
          <cell r="E442" t="str">
            <v/>
          </cell>
          <cell r="F442" t="str">
            <v/>
          </cell>
          <cell r="G442" t="e">
            <v>#VALUE!</v>
          </cell>
        </row>
        <row r="443">
          <cell r="A443" t="str">
            <v/>
          </cell>
          <cell r="B443" t="str">
            <v/>
          </cell>
          <cell r="C443" t="str">
            <v/>
          </cell>
          <cell r="D443" t="str">
            <v/>
          </cell>
          <cell r="E443" t="str">
            <v/>
          </cell>
          <cell r="F443" t="str">
            <v/>
          </cell>
          <cell r="G443" t="e">
            <v>#VALUE!</v>
          </cell>
        </row>
        <row r="444">
          <cell r="A444" t="str">
            <v/>
          </cell>
          <cell r="B444" t="str">
            <v/>
          </cell>
          <cell r="C444" t="str">
            <v/>
          </cell>
          <cell r="D444" t="str">
            <v/>
          </cell>
          <cell r="E444" t="str">
            <v/>
          </cell>
          <cell r="F444" t="str">
            <v/>
          </cell>
          <cell r="G444" t="e">
            <v>#VALUE!</v>
          </cell>
        </row>
        <row r="445">
          <cell r="A445" t="str">
            <v/>
          </cell>
          <cell r="B445" t="str">
            <v/>
          </cell>
          <cell r="C445" t="str">
            <v/>
          </cell>
          <cell r="D445" t="str">
            <v/>
          </cell>
          <cell r="E445" t="str">
            <v/>
          </cell>
          <cell r="F445" t="str">
            <v/>
          </cell>
          <cell r="G445" t="e">
            <v>#VALUE!</v>
          </cell>
        </row>
        <row r="446">
          <cell r="A446" t="str">
            <v/>
          </cell>
          <cell r="B446" t="str">
            <v/>
          </cell>
          <cell r="C446" t="str">
            <v/>
          </cell>
          <cell r="D446" t="str">
            <v/>
          </cell>
          <cell r="E446" t="str">
            <v/>
          </cell>
          <cell r="F446" t="str">
            <v/>
          </cell>
          <cell r="G446" t="e">
            <v>#VALUE!</v>
          </cell>
        </row>
        <row r="447">
          <cell r="A447" t="str">
            <v/>
          </cell>
          <cell r="B447" t="str">
            <v/>
          </cell>
          <cell r="C447" t="str">
            <v/>
          </cell>
          <cell r="D447" t="str">
            <v/>
          </cell>
          <cell r="E447" t="str">
            <v/>
          </cell>
          <cell r="F447" t="str">
            <v/>
          </cell>
          <cell r="G447" t="e">
            <v>#VALUE!</v>
          </cell>
        </row>
        <row r="448">
          <cell r="A448" t="str">
            <v/>
          </cell>
          <cell r="B448" t="str">
            <v/>
          </cell>
          <cell r="C448" t="str">
            <v/>
          </cell>
          <cell r="D448" t="str">
            <v/>
          </cell>
          <cell r="E448" t="str">
            <v/>
          </cell>
          <cell r="F448" t="str">
            <v/>
          </cell>
          <cell r="G448" t="e">
            <v>#VALUE!</v>
          </cell>
        </row>
        <row r="449">
          <cell r="A449" t="str">
            <v/>
          </cell>
          <cell r="B449" t="str">
            <v/>
          </cell>
          <cell r="C449" t="str">
            <v/>
          </cell>
          <cell r="D449" t="str">
            <v/>
          </cell>
          <cell r="E449" t="str">
            <v/>
          </cell>
          <cell r="F449" t="str">
            <v/>
          </cell>
          <cell r="G449" t="e">
            <v>#VALUE!</v>
          </cell>
        </row>
        <row r="450">
          <cell r="A450" t="str">
            <v/>
          </cell>
          <cell r="B450" t="str">
            <v/>
          </cell>
          <cell r="C450" t="str">
            <v/>
          </cell>
          <cell r="D450" t="str">
            <v/>
          </cell>
          <cell r="E450" t="str">
            <v/>
          </cell>
          <cell r="F450" t="str">
            <v/>
          </cell>
          <cell r="G450" t="e">
            <v>#VALUE!</v>
          </cell>
        </row>
        <row r="451">
          <cell r="A451" t="str">
            <v/>
          </cell>
          <cell r="B451" t="str">
            <v/>
          </cell>
          <cell r="C451" t="str">
            <v/>
          </cell>
          <cell r="D451" t="str">
            <v/>
          </cell>
          <cell r="E451" t="str">
            <v/>
          </cell>
          <cell r="F451" t="str">
            <v/>
          </cell>
          <cell r="G451" t="e">
            <v>#VALUE!</v>
          </cell>
        </row>
        <row r="452">
          <cell r="A452" t="str">
            <v/>
          </cell>
          <cell r="B452" t="str">
            <v/>
          </cell>
          <cell r="C452" t="str">
            <v/>
          </cell>
          <cell r="D452" t="str">
            <v/>
          </cell>
          <cell r="E452" t="str">
            <v/>
          </cell>
          <cell r="F452" t="str">
            <v/>
          </cell>
          <cell r="G452" t="e">
            <v>#VALUE!</v>
          </cell>
        </row>
        <row r="453">
          <cell r="A453" t="str">
            <v/>
          </cell>
          <cell r="B453" t="str">
            <v/>
          </cell>
          <cell r="C453" t="str">
            <v/>
          </cell>
          <cell r="D453" t="str">
            <v/>
          </cell>
          <cell r="E453" t="str">
            <v/>
          </cell>
          <cell r="F453" t="str">
            <v/>
          </cell>
          <cell r="G453" t="e">
            <v>#VALUE!</v>
          </cell>
        </row>
        <row r="454">
          <cell r="A454" t="str">
            <v/>
          </cell>
          <cell r="B454" t="str">
            <v/>
          </cell>
          <cell r="C454" t="str">
            <v/>
          </cell>
          <cell r="D454" t="str">
            <v/>
          </cell>
          <cell r="E454" t="str">
            <v/>
          </cell>
          <cell r="F454" t="str">
            <v/>
          </cell>
          <cell r="G454" t="e">
            <v>#VALUE!</v>
          </cell>
        </row>
        <row r="455">
          <cell r="A455" t="str">
            <v/>
          </cell>
          <cell r="B455" t="str">
            <v/>
          </cell>
          <cell r="C455" t="str">
            <v/>
          </cell>
          <cell r="D455" t="str">
            <v/>
          </cell>
          <cell r="E455" t="str">
            <v/>
          </cell>
          <cell r="F455" t="str">
            <v/>
          </cell>
          <cell r="G455" t="e">
            <v>#VALUE!</v>
          </cell>
        </row>
        <row r="456">
          <cell r="A456" t="str">
            <v/>
          </cell>
          <cell r="B456" t="str">
            <v/>
          </cell>
          <cell r="C456" t="str">
            <v/>
          </cell>
          <cell r="D456" t="str">
            <v/>
          </cell>
          <cell r="E456" t="str">
            <v/>
          </cell>
          <cell r="F456" t="str">
            <v/>
          </cell>
          <cell r="G456" t="e">
            <v>#VALUE!</v>
          </cell>
        </row>
        <row r="457">
          <cell r="A457" t="str">
            <v/>
          </cell>
          <cell r="B457" t="str">
            <v/>
          </cell>
          <cell r="C457" t="str">
            <v/>
          </cell>
          <cell r="D457" t="str">
            <v/>
          </cell>
          <cell r="E457" t="str">
            <v/>
          </cell>
          <cell r="F457" t="str">
            <v/>
          </cell>
          <cell r="G457" t="e">
            <v>#VALUE!</v>
          </cell>
        </row>
        <row r="458">
          <cell r="A458" t="str">
            <v/>
          </cell>
          <cell r="B458" t="str">
            <v/>
          </cell>
          <cell r="C458" t="str">
            <v/>
          </cell>
          <cell r="D458" t="str">
            <v/>
          </cell>
          <cell r="E458" t="str">
            <v/>
          </cell>
          <cell r="F458" t="str">
            <v/>
          </cell>
          <cell r="G458" t="e">
            <v>#VALUE!</v>
          </cell>
        </row>
        <row r="459">
          <cell r="A459" t="str">
            <v/>
          </cell>
          <cell r="B459" t="str">
            <v/>
          </cell>
          <cell r="C459" t="str">
            <v/>
          </cell>
          <cell r="D459" t="str">
            <v/>
          </cell>
          <cell r="E459" t="str">
            <v/>
          </cell>
          <cell r="F459" t="str">
            <v/>
          </cell>
          <cell r="G459" t="e">
            <v>#VALUE!</v>
          </cell>
        </row>
        <row r="460">
          <cell r="A460" t="str">
            <v/>
          </cell>
          <cell r="B460" t="str">
            <v/>
          </cell>
          <cell r="C460" t="str">
            <v/>
          </cell>
          <cell r="D460" t="str">
            <v/>
          </cell>
          <cell r="E460" t="str">
            <v/>
          </cell>
          <cell r="F460" t="str">
            <v/>
          </cell>
          <cell r="G460" t="e">
            <v>#VALUE!</v>
          </cell>
        </row>
        <row r="461">
          <cell r="A461" t="str">
            <v/>
          </cell>
          <cell r="B461" t="str">
            <v/>
          </cell>
          <cell r="C461" t="str">
            <v/>
          </cell>
          <cell r="D461" t="str">
            <v/>
          </cell>
          <cell r="E461" t="str">
            <v/>
          </cell>
          <cell r="F461" t="str">
            <v/>
          </cell>
          <cell r="G461" t="e">
            <v>#VALUE!</v>
          </cell>
        </row>
        <row r="462">
          <cell r="A462" t="str">
            <v/>
          </cell>
          <cell r="B462" t="str">
            <v/>
          </cell>
          <cell r="C462" t="str">
            <v/>
          </cell>
          <cell r="D462" t="str">
            <v/>
          </cell>
          <cell r="E462" t="str">
            <v/>
          </cell>
          <cell r="F462" t="str">
            <v/>
          </cell>
          <cell r="G462" t="e">
            <v>#VALUE!</v>
          </cell>
        </row>
        <row r="463">
          <cell r="A463" t="str">
            <v/>
          </cell>
          <cell r="B463" t="str">
            <v/>
          </cell>
          <cell r="C463" t="str">
            <v/>
          </cell>
          <cell r="D463" t="str">
            <v/>
          </cell>
          <cell r="E463" t="str">
            <v/>
          </cell>
          <cell r="F463" t="str">
            <v/>
          </cell>
          <cell r="G463" t="e">
            <v>#VALUE!</v>
          </cell>
        </row>
        <row r="464">
          <cell r="A464" t="str">
            <v/>
          </cell>
          <cell r="B464" t="str">
            <v/>
          </cell>
          <cell r="C464" t="str">
            <v/>
          </cell>
          <cell r="D464" t="str">
            <v/>
          </cell>
          <cell r="E464" t="str">
            <v/>
          </cell>
          <cell r="F464" t="str">
            <v/>
          </cell>
          <cell r="G464" t="e">
            <v>#VALUE!</v>
          </cell>
        </row>
        <row r="465">
          <cell r="A465" t="str">
            <v/>
          </cell>
          <cell r="B465" t="str">
            <v/>
          </cell>
          <cell r="C465" t="str">
            <v/>
          </cell>
          <cell r="D465" t="str">
            <v/>
          </cell>
          <cell r="E465" t="str">
            <v/>
          </cell>
          <cell r="F465" t="str">
            <v/>
          </cell>
          <cell r="G465" t="e">
            <v>#VALUE!</v>
          </cell>
        </row>
        <row r="466">
          <cell r="A466" t="str">
            <v/>
          </cell>
          <cell r="B466" t="str">
            <v/>
          </cell>
          <cell r="C466" t="str">
            <v/>
          </cell>
          <cell r="D466" t="str">
            <v/>
          </cell>
          <cell r="E466" t="str">
            <v/>
          </cell>
          <cell r="F466" t="str">
            <v/>
          </cell>
          <cell r="G466" t="e">
            <v>#VALUE!</v>
          </cell>
        </row>
        <row r="467">
          <cell r="A467" t="str">
            <v/>
          </cell>
          <cell r="B467" t="str">
            <v/>
          </cell>
          <cell r="C467" t="str">
            <v/>
          </cell>
          <cell r="D467" t="str">
            <v/>
          </cell>
          <cell r="E467" t="str">
            <v/>
          </cell>
          <cell r="F467" t="str">
            <v/>
          </cell>
          <cell r="G467" t="e">
            <v>#VALUE!</v>
          </cell>
        </row>
        <row r="468">
          <cell r="A468" t="str">
            <v/>
          </cell>
          <cell r="B468" t="str">
            <v/>
          </cell>
          <cell r="C468" t="str">
            <v/>
          </cell>
          <cell r="D468" t="str">
            <v/>
          </cell>
          <cell r="E468" t="str">
            <v/>
          </cell>
          <cell r="F468" t="str">
            <v/>
          </cell>
          <cell r="G468" t="e">
            <v>#VALUE!</v>
          </cell>
        </row>
        <row r="469">
          <cell r="A469" t="str">
            <v/>
          </cell>
          <cell r="B469" t="str">
            <v/>
          </cell>
          <cell r="C469" t="str">
            <v/>
          </cell>
          <cell r="D469" t="str">
            <v/>
          </cell>
          <cell r="E469" t="str">
            <v/>
          </cell>
          <cell r="F469" t="str">
            <v/>
          </cell>
          <cell r="G469" t="e">
            <v>#VALUE!</v>
          </cell>
        </row>
        <row r="470">
          <cell r="A470" t="str">
            <v/>
          </cell>
          <cell r="B470" t="str">
            <v/>
          </cell>
          <cell r="C470" t="str">
            <v/>
          </cell>
          <cell r="D470" t="str">
            <v/>
          </cell>
          <cell r="E470" t="str">
            <v/>
          </cell>
          <cell r="F470" t="str">
            <v/>
          </cell>
          <cell r="G470" t="e">
            <v>#VALUE!</v>
          </cell>
        </row>
        <row r="471">
          <cell r="A471" t="str">
            <v/>
          </cell>
          <cell r="B471" t="str">
            <v/>
          </cell>
          <cell r="C471" t="str">
            <v/>
          </cell>
          <cell r="D471" t="str">
            <v/>
          </cell>
          <cell r="E471" t="str">
            <v/>
          </cell>
          <cell r="F471" t="str">
            <v/>
          </cell>
          <cell r="G471" t="e">
            <v>#VALUE!</v>
          </cell>
        </row>
        <row r="472">
          <cell r="A472" t="str">
            <v/>
          </cell>
          <cell r="B472" t="str">
            <v/>
          </cell>
          <cell r="C472" t="str">
            <v/>
          </cell>
          <cell r="D472" t="str">
            <v/>
          </cell>
          <cell r="E472" t="str">
            <v/>
          </cell>
          <cell r="F472" t="str">
            <v/>
          </cell>
          <cell r="G472" t="e">
            <v>#VALUE!</v>
          </cell>
        </row>
        <row r="473">
          <cell r="A473" t="str">
            <v/>
          </cell>
          <cell r="B473" t="str">
            <v/>
          </cell>
          <cell r="C473" t="str">
            <v/>
          </cell>
          <cell r="D473" t="str">
            <v/>
          </cell>
          <cell r="E473" t="str">
            <v/>
          </cell>
          <cell r="F473" t="str">
            <v/>
          </cell>
          <cell r="G473" t="e">
            <v>#VALUE!</v>
          </cell>
        </row>
        <row r="474">
          <cell r="A474" t="str">
            <v/>
          </cell>
          <cell r="B474" t="str">
            <v/>
          </cell>
          <cell r="C474" t="str">
            <v/>
          </cell>
          <cell r="D474" t="str">
            <v/>
          </cell>
          <cell r="E474" t="str">
            <v/>
          </cell>
          <cell r="F474" t="str">
            <v/>
          </cell>
          <cell r="G474" t="e">
            <v>#VALUE!</v>
          </cell>
        </row>
        <row r="475">
          <cell r="A475" t="str">
            <v/>
          </cell>
          <cell r="B475" t="str">
            <v/>
          </cell>
          <cell r="C475" t="str">
            <v/>
          </cell>
          <cell r="D475" t="str">
            <v/>
          </cell>
          <cell r="E475" t="str">
            <v/>
          </cell>
          <cell r="F475" t="str">
            <v/>
          </cell>
          <cell r="G475" t="e">
            <v>#VALUE!</v>
          </cell>
        </row>
        <row r="476">
          <cell r="A476" t="str">
            <v/>
          </cell>
          <cell r="B476" t="str">
            <v/>
          </cell>
          <cell r="C476" t="str">
            <v/>
          </cell>
          <cell r="D476" t="str">
            <v/>
          </cell>
          <cell r="E476" t="str">
            <v/>
          </cell>
          <cell r="F476" t="str">
            <v/>
          </cell>
          <cell r="G476" t="e">
            <v>#VALUE!</v>
          </cell>
        </row>
        <row r="477">
          <cell r="A477" t="str">
            <v/>
          </cell>
          <cell r="B477" t="str">
            <v/>
          </cell>
          <cell r="C477" t="str">
            <v/>
          </cell>
          <cell r="D477" t="str">
            <v/>
          </cell>
          <cell r="E477" t="str">
            <v/>
          </cell>
          <cell r="F477" t="str">
            <v/>
          </cell>
          <cell r="G477" t="e">
            <v>#VALUE!</v>
          </cell>
        </row>
        <row r="478">
          <cell r="A478" t="str">
            <v/>
          </cell>
          <cell r="B478" t="str">
            <v/>
          </cell>
          <cell r="C478" t="str">
            <v/>
          </cell>
          <cell r="D478" t="str">
            <v/>
          </cell>
          <cell r="E478" t="str">
            <v/>
          </cell>
          <cell r="F478" t="str">
            <v/>
          </cell>
          <cell r="G478" t="e">
            <v>#VALUE!</v>
          </cell>
        </row>
        <row r="479">
          <cell r="A479" t="str">
            <v/>
          </cell>
          <cell r="B479" t="str">
            <v/>
          </cell>
          <cell r="C479" t="str">
            <v/>
          </cell>
          <cell r="D479" t="str">
            <v/>
          </cell>
          <cell r="E479" t="str">
            <v/>
          </cell>
          <cell r="F479" t="str">
            <v/>
          </cell>
          <cell r="G479" t="e">
            <v>#VALUE!</v>
          </cell>
        </row>
        <row r="480">
          <cell r="A480" t="str">
            <v/>
          </cell>
          <cell r="B480" t="str">
            <v/>
          </cell>
          <cell r="C480" t="str">
            <v/>
          </cell>
          <cell r="D480" t="str">
            <v/>
          </cell>
          <cell r="E480" t="str">
            <v/>
          </cell>
          <cell r="F480" t="str">
            <v/>
          </cell>
          <cell r="G480" t="e">
            <v>#VALUE!</v>
          </cell>
        </row>
        <row r="481">
          <cell r="A481" t="str">
            <v/>
          </cell>
          <cell r="B481" t="str">
            <v/>
          </cell>
          <cell r="C481" t="str">
            <v/>
          </cell>
          <cell r="D481" t="str">
            <v/>
          </cell>
          <cell r="E481" t="str">
            <v/>
          </cell>
          <cell r="F481" t="str">
            <v/>
          </cell>
          <cell r="G481" t="e">
            <v>#VALUE!</v>
          </cell>
        </row>
        <row r="482">
          <cell r="A482" t="str">
            <v/>
          </cell>
          <cell r="B482" t="str">
            <v/>
          </cell>
          <cell r="C482" t="str">
            <v/>
          </cell>
          <cell r="D482" t="str">
            <v/>
          </cell>
          <cell r="E482" t="str">
            <v/>
          </cell>
          <cell r="F482" t="str">
            <v/>
          </cell>
          <cell r="G482" t="e">
            <v>#VALUE!</v>
          </cell>
        </row>
        <row r="483">
          <cell r="A483" t="str">
            <v/>
          </cell>
          <cell r="B483" t="str">
            <v/>
          </cell>
          <cell r="C483" t="str">
            <v/>
          </cell>
          <cell r="D483" t="str">
            <v/>
          </cell>
          <cell r="E483" t="str">
            <v/>
          </cell>
          <cell r="F483" t="str">
            <v/>
          </cell>
          <cell r="G483" t="e">
            <v>#VALUE!</v>
          </cell>
        </row>
        <row r="484">
          <cell r="A484" t="str">
            <v/>
          </cell>
          <cell r="B484" t="str">
            <v/>
          </cell>
          <cell r="C484" t="str">
            <v/>
          </cell>
          <cell r="D484" t="str">
            <v/>
          </cell>
          <cell r="E484" t="str">
            <v/>
          </cell>
          <cell r="F484" t="str">
            <v/>
          </cell>
          <cell r="G484" t="e">
            <v>#VALUE!</v>
          </cell>
        </row>
        <row r="485">
          <cell r="A485" t="str">
            <v/>
          </cell>
          <cell r="B485" t="str">
            <v/>
          </cell>
          <cell r="C485" t="str">
            <v/>
          </cell>
          <cell r="D485" t="str">
            <v/>
          </cell>
          <cell r="E485" t="str">
            <v/>
          </cell>
          <cell r="F485" t="str">
            <v/>
          </cell>
          <cell r="G485" t="e">
            <v>#VALUE!</v>
          </cell>
        </row>
        <row r="486">
          <cell r="A486" t="str">
            <v/>
          </cell>
          <cell r="B486" t="str">
            <v/>
          </cell>
          <cell r="C486" t="str">
            <v/>
          </cell>
          <cell r="D486" t="str">
            <v/>
          </cell>
          <cell r="E486" t="str">
            <v/>
          </cell>
          <cell r="F486" t="str">
            <v/>
          </cell>
          <cell r="G486" t="e">
            <v>#VALUE!</v>
          </cell>
        </row>
        <row r="487">
          <cell r="A487" t="str">
            <v/>
          </cell>
          <cell r="B487" t="str">
            <v/>
          </cell>
          <cell r="C487" t="str">
            <v/>
          </cell>
          <cell r="D487" t="str">
            <v/>
          </cell>
          <cell r="E487" t="str">
            <v/>
          </cell>
          <cell r="F487" t="str">
            <v/>
          </cell>
          <cell r="G487" t="e">
            <v>#VALUE!</v>
          </cell>
        </row>
        <row r="488">
          <cell r="A488" t="str">
            <v/>
          </cell>
          <cell r="B488" t="str">
            <v/>
          </cell>
          <cell r="C488" t="str">
            <v/>
          </cell>
          <cell r="D488" t="str">
            <v/>
          </cell>
          <cell r="E488" t="str">
            <v/>
          </cell>
          <cell r="F488" t="str">
            <v/>
          </cell>
          <cell r="G488" t="e">
            <v>#VALUE!</v>
          </cell>
        </row>
        <row r="489">
          <cell r="A489" t="str">
            <v/>
          </cell>
          <cell r="B489" t="str">
            <v/>
          </cell>
          <cell r="C489" t="str">
            <v/>
          </cell>
          <cell r="D489" t="str">
            <v/>
          </cell>
          <cell r="E489" t="str">
            <v/>
          </cell>
          <cell r="F489" t="str">
            <v/>
          </cell>
          <cell r="G489" t="e">
            <v>#VALUE!</v>
          </cell>
        </row>
        <row r="490">
          <cell r="A490" t="str">
            <v/>
          </cell>
          <cell r="B490" t="str">
            <v/>
          </cell>
          <cell r="C490" t="str">
            <v/>
          </cell>
          <cell r="D490" t="str">
            <v/>
          </cell>
          <cell r="E490" t="str">
            <v/>
          </cell>
          <cell r="F490" t="str">
            <v/>
          </cell>
          <cell r="G490" t="e">
            <v>#VALUE!</v>
          </cell>
        </row>
        <row r="491">
          <cell r="A491" t="str">
            <v/>
          </cell>
          <cell r="B491" t="str">
            <v/>
          </cell>
          <cell r="C491" t="str">
            <v/>
          </cell>
          <cell r="D491" t="str">
            <v/>
          </cell>
          <cell r="E491" t="str">
            <v/>
          </cell>
          <cell r="F491" t="str">
            <v/>
          </cell>
          <cell r="G491" t="e">
            <v>#VALUE!</v>
          </cell>
        </row>
        <row r="492">
          <cell r="A492" t="str">
            <v/>
          </cell>
          <cell r="B492" t="str">
            <v/>
          </cell>
          <cell r="C492" t="str">
            <v/>
          </cell>
          <cell r="D492" t="str">
            <v/>
          </cell>
          <cell r="E492" t="str">
            <v/>
          </cell>
          <cell r="F492" t="str">
            <v/>
          </cell>
          <cell r="G492" t="e">
            <v>#VALUE!</v>
          </cell>
        </row>
        <row r="493">
          <cell r="A493" t="str">
            <v/>
          </cell>
          <cell r="B493" t="str">
            <v/>
          </cell>
          <cell r="C493" t="str">
            <v/>
          </cell>
          <cell r="D493" t="str">
            <v/>
          </cell>
          <cell r="E493" t="str">
            <v/>
          </cell>
          <cell r="F493" t="str">
            <v/>
          </cell>
          <cell r="G493" t="e">
            <v>#VALUE!</v>
          </cell>
        </row>
        <row r="494">
          <cell r="A494" t="str">
            <v/>
          </cell>
          <cell r="B494" t="str">
            <v/>
          </cell>
          <cell r="C494" t="str">
            <v/>
          </cell>
          <cell r="D494" t="str">
            <v/>
          </cell>
          <cell r="E494" t="str">
            <v/>
          </cell>
          <cell r="F494" t="str">
            <v/>
          </cell>
          <cell r="G494" t="e">
            <v>#VALUE!</v>
          </cell>
        </row>
        <row r="495">
          <cell r="A495" t="str">
            <v/>
          </cell>
          <cell r="B495" t="str">
            <v/>
          </cell>
          <cell r="C495" t="str">
            <v/>
          </cell>
          <cell r="D495" t="str">
            <v/>
          </cell>
          <cell r="E495" t="str">
            <v/>
          </cell>
          <cell r="F495" t="str">
            <v/>
          </cell>
          <cell r="G495" t="e">
            <v>#VALUE!</v>
          </cell>
        </row>
        <row r="496">
          <cell r="A496" t="str">
            <v/>
          </cell>
          <cell r="B496" t="str">
            <v/>
          </cell>
          <cell r="C496" t="str">
            <v/>
          </cell>
          <cell r="D496" t="str">
            <v/>
          </cell>
          <cell r="E496" t="str">
            <v/>
          </cell>
          <cell r="F496" t="str">
            <v/>
          </cell>
          <cell r="G496" t="e">
            <v>#VALUE!</v>
          </cell>
        </row>
        <row r="497">
          <cell r="A497" t="str">
            <v/>
          </cell>
          <cell r="B497" t="str">
            <v/>
          </cell>
          <cell r="C497" t="str">
            <v/>
          </cell>
          <cell r="D497" t="str">
            <v/>
          </cell>
          <cell r="E497" t="str">
            <v/>
          </cell>
          <cell r="F497" t="str">
            <v/>
          </cell>
          <cell r="G497" t="e">
            <v>#VALUE!</v>
          </cell>
        </row>
        <row r="498">
          <cell r="A498" t="str">
            <v/>
          </cell>
          <cell r="B498" t="str">
            <v/>
          </cell>
          <cell r="C498" t="str">
            <v/>
          </cell>
          <cell r="D498" t="str">
            <v/>
          </cell>
          <cell r="E498" t="str">
            <v/>
          </cell>
          <cell r="F498" t="str">
            <v/>
          </cell>
          <cell r="G498" t="e">
            <v>#VALUE!</v>
          </cell>
        </row>
        <row r="499">
          <cell r="A499" t="str">
            <v/>
          </cell>
          <cell r="B499" t="str">
            <v/>
          </cell>
          <cell r="C499" t="str">
            <v/>
          </cell>
          <cell r="D499" t="str">
            <v/>
          </cell>
          <cell r="E499" t="str">
            <v/>
          </cell>
          <cell r="F499" t="str">
            <v/>
          </cell>
          <cell r="G499" t="e">
            <v>#VALUE!</v>
          </cell>
        </row>
        <row r="500">
          <cell r="A500" t="str">
            <v/>
          </cell>
          <cell r="B500" t="str">
            <v/>
          </cell>
          <cell r="C500" t="str">
            <v/>
          </cell>
          <cell r="D500" t="str">
            <v/>
          </cell>
          <cell r="E500" t="str">
            <v/>
          </cell>
          <cell r="F500" t="str">
            <v/>
          </cell>
          <cell r="G500" t="e">
            <v>#VALUE!</v>
          </cell>
        </row>
        <row r="501">
          <cell r="A501" t="str">
            <v/>
          </cell>
          <cell r="B501" t="str">
            <v/>
          </cell>
          <cell r="C501" t="str">
            <v/>
          </cell>
          <cell r="D501" t="str">
            <v/>
          </cell>
          <cell r="E501" t="str">
            <v/>
          </cell>
          <cell r="F501" t="str">
            <v/>
          </cell>
          <cell r="G501" t="e">
            <v>#VALUE!</v>
          </cell>
        </row>
        <row r="502">
          <cell r="A502" t="str">
            <v/>
          </cell>
          <cell r="B502" t="str">
            <v/>
          </cell>
          <cell r="C502" t="str">
            <v/>
          </cell>
          <cell r="D502" t="str">
            <v/>
          </cell>
          <cell r="E502" t="str">
            <v/>
          </cell>
          <cell r="F502" t="str">
            <v/>
          </cell>
          <cell r="G502" t="e">
            <v>#VALUE!</v>
          </cell>
        </row>
        <row r="503">
          <cell r="A503" t="str">
            <v/>
          </cell>
          <cell r="B503" t="str">
            <v/>
          </cell>
          <cell r="C503" t="str">
            <v/>
          </cell>
          <cell r="D503" t="str">
            <v/>
          </cell>
          <cell r="E503" t="str">
            <v/>
          </cell>
          <cell r="F503" t="str">
            <v/>
          </cell>
          <cell r="G503" t="e">
            <v>#VALUE!</v>
          </cell>
        </row>
        <row r="504">
          <cell r="A504" t="str">
            <v/>
          </cell>
          <cell r="B504" t="str">
            <v/>
          </cell>
          <cell r="C504" t="str">
            <v/>
          </cell>
          <cell r="D504" t="str">
            <v/>
          </cell>
          <cell r="E504" t="str">
            <v/>
          </cell>
          <cell r="F504" t="str">
            <v/>
          </cell>
          <cell r="G504" t="e">
            <v>#VALUE!</v>
          </cell>
        </row>
        <row r="505">
          <cell r="A505" t="str">
            <v/>
          </cell>
          <cell r="B505" t="str">
            <v/>
          </cell>
          <cell r="C505" t="str">
            <v/>
          </cell>
          <cell r="D505" t="str">
            <v/>
          </cell>
          <cell r="E505" t="str">
            <v/>
          </cell>
          <cell r="F505" t="str">
            <v/>
          </cell>
          <cell r="G505" t="e">
            <v>#VALUE!</v>
          </cell>
        </row>
        <row r="506">
          <cell r="A506" t="str">
            <v/>
          </cell>
          <cell r="B506" t="str">
            <v/>
          </cell>
          <cell r="C506" t="str">
            <v/>
          </cell>
          <cell r="D506" t="str">
            <v/>
          </cell>
          <cell r="E506" t="str">
            <v/>
          </cell>
          <cell r="F506" t="str">
            <v/>
          </cell>
          <cell r="G506" t="e">
            <v>#VALUE!</v>
          </cell>
        </row>
        <row r="507">
          <cell r="A507" t="str">
            <v/>
          </cell>
          <cell r="B507" t="str">
            <v/>
          </cell>
          <cell r="C507" t="str">
            <v/>
          </cell>
          <cell r="D507" t="str">
            <v/>
          </cell>
          <cell r="E507" t="str">
            <v/>
          </cell>
          <cell r="F507" t="str">
            <v/>
          </cell>
          <cell r="G507" t="e">
            <v>#VALUE!</v>
          </cell>
        </row>
        <row r="508">
          <cell r="A508" t="str">
            <v/>
          </cell>
          <cell r="B508" t="str">
            <v/>
          </cell>
          <cell r="C508" t="str">
            <v/>
          </cell>
          <cell r="D508" t="str">
            <v/>
          </cell>
          <cell r="E508" t="str">
            <v/>
          </cell>
          <cell r="F508" t="str">
            <v/>
          </cell>
          <cell r="G508" t="e">
            <v>#VALUE!</v>
          </cell>
        </row>
        <row r="509">
          <cell r="A509" t="str">
            <v/>
          </cell>
          <cell r="B509" t="str">
            <v/>
          </cell>
          <cell r="C509" t="str">
            <v/>
          </cell>
          <cell r="D509" t="str">
            <v/>
          </cell>
          <cell r="E509" t="str">
            <v/>
          </cell>
          <cell r="F509" t="str">
            <v/>
          </cell>
          <cell r="G509" t="e">
            <v>#VALUE!</v>
          </cell>
        </row>
        <row r="510">
          <cell r="A510" t="str">
            <v/>
          </cell>
          <cell r="B510" t="str">
            <v/>
          </cell>
          <cell r="C510" t="str">
            <v/>
          </cell>
          <cell r="D510" t="str">
            <v/>
          </cell>
          <cell r="E510" t="str">
            <v/>
          </cell>
          <cell r="F510" t="str">
            <v/>
          </cell>
          <cell r="G510" t="e">
            <v>#VALUE!</v>
          </cell>
        </row>
        <row r="511">
          <cell r="A511" t="str">
            <v/>
          </cell>
          <cell r="B511" t="str">
            <v/>
          </cell>
          <cell r="C511" t="str">
            <v/>
          </cell>
          <cell r="D511" t="str">
            <v/>
          </cell>
          <cell r="E511" t="str">
            <v/>
          </cell>
          <cell r="F511" t="str">
            <v/>
          </cell>
          <cell r="G511" t="e">
            <v>#VALUE!</v>
          </cell>
        </row>
        <row r="512">
          <cell r="A512" t="str">
            <v/>
          </cell>
          <cell r="B512" t="str">
            <v/>
          </cell>
          <cell r="C512" t="str">
            <v/>
          </cell>
          <cell r="D512" t="str">
            <v/>
          </cell>
          <cell r="E512" t="str">
            <v/>
          </cell>
          <cell r="F512" t="str">
            <v/>
          </cell>
          <cell r="G512" t="e">
            <v>#VALUE!</v>
          </cell>
        </row>
        <row r="513">
          <cell r="A513" t="str">
            <v/>
          </cell>
          <cell r="B513" t="str">
            <v/>
          </cell>
          <cell r="C513" t="str">
            <v/>
          </cell>
          <cell r="D513" t="str">
            <v/>
          </cell>
          <cell r="E513" t="str">
            <v/>
          </cell>
          <cell r="F513" t="str">
            <v/>
          </cell>
          <cell r="G513" t="e">
            <v>#VALUE!</v>
          </cell>
        </row>
        <row r="514">
          <cell r="A514" t="str">
            <v/>
          </cell>
          <cell r="B514" t="str">
            <v/>
          </cell>
          <cell r="C514" t="str">
            <v/>
          </cell>
          <cell r="D514" t="str">
            <v/>
          </cell>
          <cell r="E514" t="str">
            <v/>
          </cell>
          <cell r="F514" t="str">
            <v/>
          </cell>
          <cell r="G514" t="e">
            <v>#VALUE!</v>
          </cell>
        </row>
        <row r="515">
          <cell r="A515" t="str">
            <v/>
          </cell>
          <cell r="B515" t="str">
            <v/>
          </cell>
          <cell r="C515" t="str">
            <v/>
          </cell>
          <cell r="D515" t="str">
            <v/>
          </cell>
          <cell r="E515" t="str">
            <v/>
          </cell>
          <cell r="F515" t="str">
            <v/>
          </cell>
          <cell r="G515" t="e">
            <v>#VALUE!</v>
          </cell>
        </row>
        <row r="516">
          <cell r="A516" t="str">
            <v/>
          </cell>
          <cell r="B516" t="str">
            <v/>
          </cell>
          <cell r="C516" t="str">
            <v/>
          </cell>
          <cell r="D516" t="str">
            <v/>
          </cell>
          <cell r="E516" t="str">
            <v/>
          </cell>
          <cell r="F516" t="str">
            <v/>
          </cell>
          <cell r="G516" t="e">
            <v>#VALUE!</v>
          </cell>
        </row>
        <row r="517">
          <cell r="A517" t="str">
            <v/>
          </cell>
          <cell r="B517" t="str">
            <v/>
          </cell>
          <cell r="C517" t="str">
            <v/>
          </cell>
          <cell r="D517" t="str">
            <v/>
          </cell>
          <cell r="E517" t="str">
            <v/>
          </cell>
          <cell r="F517" t="str">
            <v/>
          </cell>
          <cell r="G517" t="e">
            <v>#VALUE!</v>
          </cell>
        </row>
        <row r="518">
          <cell r="A518" t="str">
            <v/>
          </cell>
          <cell r="B518" t="str">
            <v/>
          </cell>
          <cell r="C518" t="str">
            <v/>
          </cell>
          <cell r="D518" t="str">
            <v/>
          </cell>
          <cell r="E518" t="str">
            <v/>
          </cell>
          <cell r="F518" t="str">
            <v/>
          </cell>
          <cell r="G518" t="e">
            <v>#VALUE!</v>
          </cell>
        </row>
        <row r="519">
          <cell r="A519" t="str">
            <v/>
          </cell>
          <cell r="B519" t="str">
            <v/>
          </cell>
          <cell r="C519" t="str">
            <v/>
          </cell>
          <cell r="D519" t="str">
            <v/>
          </cell>
          <cell r="E519" t="str">
            <v/>
          </cell>
          <cell r="F519" t="str">
            <v/>
          </cell>
          <cell r="G519" t="e">
            <v>#VALUE!</v>
          </cell>
        </row>
        <row r="520">
          <cell r="A520" t="str">
            <v/>
          </cell>
          <cell r="B520" t="str">
            <v/>
          </cell>
          <cell r="C520" t="str">
            <v/>
          </cell>
          <cell r="D520" t="str">
            <v/>
          </cell>
          <cell r="E520" t="str">
            <v/>
          </cell>
          <cell r="F520" t="str">
            <v/>
          </cell>
          <cell r="G520" t="e">
            <v>#VALUE!</v>
          </cell>
        </row>
        <row r="521">
          <cell r="A521" t="str">
            <v/>
          </cell>
          <cell r="B521" t="str">
            <v/>
          </cell>
          <cell r="C521" t="str">
            <v/>
          </cell>
          <cell r="D521" t="str">
            <v/>
          </cell>
          <cell r="E521" t="str">
            <v/>
          </cell>
          <cell r="F521" t="str">
            <v/>
          </cell>
          <cell r="G521" t="e">
            <v>#VALUE!</v>
          </cell>
        </row>
        <row r="522">
          <cell r="A522" t="str">
            <v/>
          </cell>
          <cell r="B522" t="str">
            <v/>
          </cell>
          <cell r="C522" t="str">
            <v/>
          </cell>
          <cell r="D522" t="str">
            <v/>
          </cell>
          <cell r="E522" t="str">
            <v/>
          </cell>
          <cell r="F522" t="str">
            <v/>
          </cell>
          <cell r="G522" t="e">
            <v>#VALUE!</v>
          </cell>
        </row>
        <row r="523">
          <cell r="A523" t="str">
            <v/>
          </cell>
          <cell r="B523" t="str">
            <v/>
          </cell>
          <cell r="C523" t="str">
            <v/>
          </cell>
          <cell r="D523" t="str">
            <v/>
          </cell>
          <cell r="E523" t="str">
            <v/>
          </cell>
          <cell r="F523" t="str">
            <v/>
          </cell>
          <cell r="G523" t="e">
            <v>#VALUE!</v>
          </cell>
        </row>
        <row r="524">
          <cell r="A524" t="str">
            <v/>
          </cell>
          <cell r="B524" t="str">
            <v/>
          </cell>
          <cell r="C524" t="str">
            <v/>
          </cell>
          <cell r="D524" t="str">
            <v/>
          </cell>
          <cell r="E524" t="str">
            <v/>
          </cell>
          <cell r="F524" t="str">
            <v/>
          </cell>
          <cell r="G524" t="e">
            <v>#VALUE!</v>
          </cell>
        </row>
        <row r="525">
          <cell r="A525" t="str">
            <v/>
          </cell>
          <cell r="B525" t="str">
            <v/>
          </cell>
          <cell r="C525" t="str">
            <v/>
          </cell>
          <cell r="D525" t="str">
            <v/>
          </cell>
          <cell r="E525" t="str">
            <v/>
          </cell>
          <cell r="F525" t="str">
            <v/>
          </cell>
          <cell r="G525" t="e">
            <v>#VALUE!</v>
          </cell>
        </row>
        <row r="526">
          <cell r="A526" t="str">
            <v/>
          </cell>
          <cell r="B526" t="str">
            <v/>
          </cell>
          <cell r="C526" t="str">
            <v/>
          </cell>
          <cell r="D526" t="str">
            <v/>
          </cell>
          <cell r="E526" t="str">
            <v/>
          </cell>
          <cell r="F526" t="str">
            <v/>
          </cell>
          <cell r="G526" t="e">
            <v>#VALUE!</v>
          </cell>
        </row>
        <row r="527">
          <cell r="A527" t="str">
            <v/>
          </cell>
          <cell r="B527" t="str">
            <v/>
          </cell>
          <cell r="C527" t="str">
            <v/>
          </cell>
          <cell r="D527" t="str">
            <v/>
          </cell>
          <cell r="E527" t="str">
            <v/>
          </cell>
          <cell r="F527" t="str">
            <v/>
          </cell>
          <cell r="G527" t="e">
            <v>#VALUE!</v>
          </cell>
        </row>
        <row r="528">
          <cell r="A528" t="str">
            <v/>
          </cell>
          <cell r="B528" t="str">
            <v/>
          </cell>
          <cell r="C528" t="str">
            <v/>
          </cell>
          <cell r="D528" t="str">
            <v/>
          </cell>
          <cell r="E528" t="str">
            <v/>
          </cell>
          <cell r="F528" t="str">
            <v/>
          </cell>
          <cell r="G528" t="e">
            <v>#VALUE!</v>
          </cell>
        </row>
        <row r="529">
          <cell r="A529" t="str">
            <v/>
          </cell>
          <cell r="B529" t="str">
            <v/>
          </cell>
          <cell r="C529" t="str">
            <v/>
          </cell>
          <cell r="D529" t="str">
            <v/>
          </cell>
          <cell r="E529" t="str">
            <v/>
          </cell>
          <cell r="F529" t="str">
            <v/>
          </cell>
          <cell r="G529" t="e">
            <v>#VALUE!</v>
          </cell>
        </row>
        <row r="530">
          <cell r="A530" t="str">
            <v/>
          </cell>
          <cell r="B530" t="str">
            <v/>
          </cell>
          <cell r="C530" t="str">
            <v/>
          </cell>
          <cell r="D530" t="str">
            <v/>
          </cell>
          <cell r="E530" t="str">
            <v/>
          </cell>
          <cell r="F530" t="str">
            <v/>
          </cell>
          <cell r="G530" t="e">
            <v>#VALUE!</v>
          </cell>
        </row>
        <row r="531">
          <cell r="A531" t="str">
            <v/>
          </cell>
          <cell r="B531" t="str">
            <v/>
          </cell>
          <cell r="C531" t="str">
            <v/>
          </cell>
          <cell r="D531" t="str">
            <v/>
          </cell>
          <cell r="E531" t="str">
            <v/>
          </cell>
          <cell r="F531" t="str">
            <v/>
          </cell>
          <cell r="G531" t="e">
            <v>#VALUE!</v>
          </cell>
        </row>
        <row r="532">
          <cell r="A532" t="str">
            <v/>
          </cell>
          <cell r="B532" t="str">
            <v/>
          </cell>
          <cell r="C532" t="str">
            <v/>
          </cell>
          <cell r="D532" t="str">
            <v/>
          </cell>
          <cell r="E532" t="str">
            <v/>
          </cell>
          <cell r="F532" t="str">
            <v/>
          </cell>
          <cell r="G532" t="e">
            <v>#VALUE!</v>
          </cell>
        </row>
        <row r="533">
          <cell r="A533" t="str">
            <v/>
          </cell>
          <cell r="B533" t="str">
            <v/>
          </cell>
          <cell r="C533" t="str">
            <v/>
          </cell>
          <cell r="D533" t="str">
            <v/>
          </cell>
          <cell r="E533" t="str">
            <v/>
          </cell>
          <cell r="F533" t="str">
            <v/>
          </cell>
          <cell r="G533" t="e">
            <v>#VALUE!</v>
          </cell>
        </row>
        <row r="534">
          <cell r="A534" t="str">
            <v/>
          </cell>
          <cell r="B534" t="str">
            <v/>
          </cell>
          <cell r="C534" t="str">
            <v/>
          </cell>
          <cell r="D534" t="str">
            <v/>
          </cell>
          <cell r="E534" t="str">
            <v/>
          </cell>
          <cell r="F534" t="str">
            <v/>
          </cell>
          <cell r="G534" t="e">
            <v>#VALUE!</v>
          </cell>
        </row>
        <row r="535">
          <cell r="A535" t="str">
            <v/>
          </cell>
          <cell r="B535" t="str">
            <v/>
          </cell>
          <cell r="C535" t="str">
            <v/>
          </cell>
          <cell r="D535" t="str">
            <v/>
          </cell>
          <cell r="E535" t="str">
            <v/>
          </cell>
          <cell r="F535" t="str">
            <v/>
          </cell>
          <cell r="G535" t="e">
            <v>#VALUE!</v>
          </cell>
        </row>
        <row r="536">
          <cell r="A536" t="str">
            <v/>
          </cell>
          <cell r="B536" t="str">
            <v/>
          </cell>
          <cell r="C536" t="str">
            <v/>
          </cell>
          <cell r="D536" t="str">
            <v/>
          </cell>
          <cell r="E536" t="str">
            <v/>
          </cell>
          <cell r="F536" t="str">
            <v/>
          </cell>
          <cell r="G536" t="e">
            <v>#VALUE!</v>
          </cell>
        </row>
        <row r="537">
          <cell r="A537" t="str">
            <v/>
          </cell>
          <cell r="B537" t="str">
            <v/>
          </cell>
          <cell r="C537" t="str">
            <v/>
          </cell>
          <cell r="D537" t="str">
            <v/>
          </cell>
          <cell r="E537" t="str">
            <v/>
          </cell>
          <cell r="F537" t="str">
            <v/>
          </cell>
          <cell r="G537" t="e">
            <v>#VALUE!</v>
          </cell>
        </row>
        <row r="538">
          <cell r="A538" t="str">
            <v/>
          </cell>
          <cell r="B538" t="str">
            <v/>
          </cell>
          <cell r="C538" t="str">
            <v/>
          </cell>
          <cell r="D538" t="str">
            <v/>
          </cell>
          <cell r="E538" t="str">
            <v/>
          </cell>
          <cell r="F538" t="str">
            <v/>
          </cell>
          <cell r="G538" t="e">
            <v>#VALUE!</v>
          </cell>
        </row>
        <row r="539">
          <cell r="A539" t="str">
            <v/>
          </cell>
          <cell r="B539" t="str">
            <v/>
          </cell>
          <cell r="C539" t="str">
            <v/>
          </cell>
          <cell r="D539" t="str">
            <v/>
          </cell>
          <cell r="E539" t="str">
            <v/>
          </cell>
          <cell r="F539" t="str">
            <v/>
          </cell>
          <cell r="G539" t="e">
            <v>#VALUE!</v>
          </cell>
        </row>
        <row r="540">
          <cell r="A540" t="str">
            <v/>
          </cell>
          <cell r="B540" t="str">
            <v/>
          </cell>
          <cell r="C540" t="str">
            <v/>
          </cell>
          <cell r="D540" t="str">
            <v/>
          </cell>
          <cell r="E540" t="str">
            <v/>
          </cell>
          <cell r="F540" t="str">
            <v/>
          </cell>
          <cell r="G540" t="e">
            <v>#VALUE!</v>
          </cell>
        </row>
        <row r="541">
          <cell r="A541" t="str">
            <v/>
          </cell>
          <cell r="B541" t="str">
            <v/>
          </cell>
          <cell r="C541" t="str">
            <v/>
          </cell>
          <cell r="D541" t="str">
            <v/>
          </cell>
          <cell r="E541" t="str">
            <v/>
          </cell>
          <cell r="F541" t="str">
            <v/>
          </cell>
          <cell r="G541" t="e">
            <v>#VALUE!</v>
          </cell>
        </row>
        <row r="542">
          <cell r="A542" t="str">
            <v/>
          </cell>
          <cell r="B542" t="str">
            <v/>
          </cell>
          <cell r="C542" t="str">
            <v/>
          </cell>
          <cell r="D542" t="str">
            <v/>
          </cell>
          <cell r="E542" t="str">
            <v/>
          </cell>
          <cell r="F542" t="str">
            <v/>
          </cell>
          <cell r="G542" t="e">
            <v>#VALUE!</v>
          </cell>
        </row>
        <row r="543">
          <cell r="A543" t="str">
            <v/>
          </cell>
          <cell r="B543" t="str">
            <v/>
          </cell>
          <cell r="C543" t="str">
            <v/>
          </cell>
          <cell r="D543" t="str">
            <v/>
          </cell>
          <cell r="E543" t="str">
            <v/>
          </cell>
          <cell r="F543" t="str">
            <v/>
          </cell>
          <cell r="G543" t="e">
            <v>#VALUE!</v>
          </cell>
        </row>
        <row r="544">
          <cell r="A544" t="str">
            <v/>
          </cell>
          <cell r="B544" t="str">
            <v/>
          </cell>
          <cell r="C544" t="str">
            <v/>
          </cell>
          <cell r="D544" t="str">
            <v/>
          </cell>
          <cell r="E544" t="str">
            <v/>
          </cell>
          <cell r="F544" t="str">
            <v/>
          </cell>
          <cell r="G544" t="e">
            <v>#VALUE!</v>
          </cell>
        </row>
        <row r="545">
          <cell r="A545" t="str">
            <v/>
          </cell>
          <cell r="B545" t="str">
            <v/>
          </cell>
          <cell r="C545" t="str">
            <v/>
          </cell>
          <cell r="D545" t="str">
            <v/>
          </cell>
          <cell r="E545" t="str">
            <v/>
          </cell>
          <cell r="F545" t="str">
            <v/>
          </cell>
          <cell r="G545" t="e">
            <v>#VALUE!</v>
          </cell>
        </row>
        <row r="546">
          <cell r="A546" t="str">
            <v/>
          </cell>
          <cell r="B546" t="str">
            <v/>
          </cell>
          <cell r="C546" t="str">
            <v/>
          </cell>
          <cell r="D546" t="str">
            <v/>
          </cell>
          <cell r="E546" t="str">
            <v/>
          </cell>
          <cell r="F546" t="str">
            <v/>
          </cell>
          <cell r="G546" t="e">
            <v>#VALUE!</v>
          </cell>
        </row>
        <row r="547">
          <cell r="A547" t="str">
            <v/>
          </cell>
          <cell r="B547" t="str">
            <v/>
          </cell>
          <cell r="C547" t="str">
            <v/>
          </cell>
          <cell r="D547" t="str">
            <v/>
          </cell>
          <cell r="E547" t="str">
            <v/>
          </cell>
          <cell r="F547" t="str">
            <v/>
          </cell>
          <cell r="G547" t="e">
            <v>#VALUE!</v>
          </cell>
        </row>
        <row r="548">
          <cell r="A548" t="str">
            <v/>
          </cell>
          <cell r="B548" t="str">
            <v/>
          </cell>
          <cell r="C548" t="str">
            <v/>
          </cell>
          <cell r="D548" t="str">
            <v/>
          </cell>
          <cell r="E548" t="str">
            <v/>
          </cell>
          <cell r="F548" t="str">
            <v/>
          </cell>
          <cell r="G548" t="e">
            <v>#VALUE!</v>
          </cell>
        </row>
        <row r="549">
          <cell r="A549" t="str">
            <v/>
          </cell>
          <cell r="B549" t="str">
            <v/>
          </cell>
          <cell r="C549" t="str">
            <v/>
          </cell>
          <cell r="D549" t="str">
            <v/>
          </cell>
          <cell r="E549" t="str">
            <v/>
          </cell>
          <cell r="F549" t="str">
            <v/>
          </cell>
          <cell r="G549" t="e">
            <v>#VALUE!</v>
          </cell>
        </row>
        <row r="550">
          <cell r="A550" t="str">
            <v/>
          </cell>
          <cell r="B550" t="str">
            <v/>
          </cell>
          <cell r="C550" t="str">
            <v/>
          </cell>
          <cell r="D550" t="str">
            <v/>
          </cell>
          <cell r="E550" t="str">
            <v/>
          </cell>
          <cell r="F550" t="str">
            <v/>
          </cell>
          <cell r="G550" t="e">
            <v>#VALUE!</v>
          </cell>
        </row>
        <row r="551">
          <cell r="A551" t="str">
            <v/>
          </cell>
          <cell r="B551" t="str">
            <v/>
          </cell>
          <cell r="C551" t="str">
            <v/>
          </cell>
          <cell r="D551" t="str">
            <v/>
          </cell>
          <cell r="E551" t="str">
            <v/>
          </cell>
          <cell r="F551" t="str">
            <v/>
          </cell>
          <cell r="G551" t="e">
            <v>#VALUE!</v>
          </cell>
        </row>
        <row r="552">
          <cell r="A552" t="str">
            <v/>
          </cell>
          <cell r="B552" t="str">
            <v/>
          </cell>
          <cell r="C552" t="str">
            <v/>
          </cell>
          <cell r="D552" t="str">
            <v/>
          </cell>
          <cell r="E552" t="str">
            <v/>
          </cell>
          <cell r="F552" t="str">
            <v/>
          </cell>
          <cell r="G552" t="e">
            <v>#VALUE!</v>
          </cell>
        </row>
        <row r="553">
          <cell r="A553" t="str">
            <v/>
          </cell>
          <cell r="B553" t="str">
            <v/>
          </cell>
          <cell r="C553" t="str">
            <v/>
          </cell>
          <cell r="D553" t="str">
            <v/>
          </cell>
          <cell r="E553" t="str">
            <v/>
          </cell>
          <cell r="F553" t="str">
            <v/>
          </cell>
          <cell r="G553" t="e">
            <v>#VALUE!</v>
          </cell>
        </row>
        <row r="554">
          <cell r="A554" t="str">
            <v/>
          </cell>
          <cell r="B554" t="str">
            <v/>
          </cell>
          <cell r="C554" t="str">
            <v/>
          </cell>
          <cell r="D554" t="str">
            <v/>
          </cell>
          <cell r="E554" t="str">
            <v/>
          </cell>
          <cell r="F554" t="str">
            <v/>
          </cell>
          <cell r="G554" t="e">
            <v>#VALUE!</v>
          </cell>
        </row>
        <row r="555">
          <cell r="A555" t="str">
            <v/>
          </cell>
          <cell r="B555" t="str">
            <v/>
          </cell>
          <cell r="C555" t="str">
            <v/>
          </cell>
          <cell r="D555" t="str">
            <v/>
          </cell>
          <cell r="E555" t="str">
            <v/>
          </cell>
          <cell r="F555" t="str">
            <v/>
          </cell>
          <cell r="G555" t="e">
            <v>#VALUE!</v>
          </cell>
        </row>
        <row r="556">
          <cell r="A556" t="str">
            <v/>
          </cell>
          <cell r="B556" t="str">
            <v/>
          </cell>
          <cell r="C556" t="str">
            <v/>
          </cell>
          <cell r="D556" t="str">
            <v/>
          </cell>
          <cell r="E556" t="str">
            <v/>
          </cell>
          <cell r="F556" t="str">
            <v/>
          </cell>
          <cell r="G556" t="e">
            <v>#VALUE!</v>
          </cell>
        </row>
        <row r="557">
          <cell r="A557" t="str">
            <v/>
          </cell>
          <cell r="B557" t="str">
            <v/>
          </cell>
          <cell r="C557" t="str">
            <v/>
          </cell>
          <cell r="D557" t="str">
            <v/>
          </cell>
          <cell r="E557" t="str">
            <v/>
          </cell>
          <cell r="F557" t="str">
            <v/>
          </cell>
          <cell r="G557" t="e">
            <v>#VALUE!</v>
          </cell>
        </row>
        <row r="558">
          <cell r="A558" t="str">
            <v/>
          </cell>
          <cell r="B558" t="str">
            <v/>
          </cell>
          <cell r="C558" t="str">
            <v/>
          </cell>
          <cell r="D558" t="str">
            <v/>
          </cell>
          <cell r="E558" t="str">
            <v/>
          </cell>
          <cell r="F558" t="str">
            <v/>
          </cell>
          <cell r="G558" t="e">
            <v>#VALUE!</v>
          </cell>
        </row>
        <row r="559">
          <cell r="A559" t="str">
            <v/>
          </cell>
          <cell r="B559" t="str">
            <v/>
          </cell>
          <cell r="C559" t="str">
            <v/>
          </cell>
          <cell r="D559" t="str">
            <v/>
          </cell>
          <cell r="E559" t="str">
            <v/>
          </cell>
          <cell r="F559" t="str">
            <v/>
          </cell>
          <cell r="G559" t="e">
            <v>#VALUE!</v>
          </cell>
        </row>
        <row r="560">
          <cell r="A560" t="str">
            <v/>
          </cell>
          <cell r="B560" t="str">
            <v/>
          </cell>
          <cell r="C560" t="str">
            <v/>
          </cell>
          <cell r="D560" t="str">
            <v/>
          </cell>
          <cell r="E560" t="str">
            <v/>
          </cell>
          <cell r="F560" t="str">
            <v/>
          </cell>
          <cell r="G560" t="e">
            <v>#VALUE!</v>
          </cell>
        </row>
        <row r="561">
          <cell r="A561" t="str">
            <v/>
          </cell>
          <cell r="B561" t="str">
            <v/>
          </cell>
          <cell r="C561" t="str">
            <v/>
          </cell>
          <cell r="D561" t="str">
            <v/>
          </cell>
          <cell r="E561" t="str">
            <v/>
          </cell>
          <cell r="F561" t="str">
            <v/>
          </cell>
          <cell r="G561" t="e">
            <v>#VALUE!</v>
          </cell>
        </row>
        <row r="562">
          <cell r="A562" t="str">
            <v/>
          </cell>
          <cell r="B562" t="str">
            <v/>
          </cell>
          <cell r="C562" t="str">
            <v/>
          </cell>
          <cell r="D562" t="str">
            <v/>
          </cell>
          <cell r="E562" t="str">
            <v/>
          </cell>
          <cell r="F562" t="str">
            <v/>
          </cell>
          <cell r="G562" t="e">
            <v>#VALUE!</v>
          </cell>
        </row>
        <row r="563">
          <cell r="A563" t="str">
            <v/>
          </cell>
          <cell r="B563" t="str">
            <v/>
          </cell>
          <cell r="C563" t="str">
            <v/>
          </cell>
          <cell r="D563" t="str">
            <v/>
          </cell>
          <cell r="E563" t="str">
            <v/>
          </cell>
          <cell r="F563" t="str">
            <v/>
          </cell>
          <cell r="G563" t="e">
            <v>#VALUE!</v>
          </cell>
        </row>
        <row r="564">
          <cell r="A564" t="str">
            <v/>
          </cell>
          <cell r="B564" t="str">
            <v/>
          </cell>
          <cell r="C564" t="str">
            <v/>
          </cell>
          <cell r="D564" t="str">
            <v/>
          </cell>
          <cell r="E564" t="str">
            <v/>
          </cell>
          <cell r="F564" t="str">
            <v/>
          </cell>
          <cell r="G564" t="e">
            <v>#VALUE!</v>
          </cell>
        </row>
        <row r="565">
          <cell r="A565" t="str">
            <v/>
          </cell>
          <cell r="B565" t="str">
            <v/>
          </cell>
          <cell r="C565" t="str">
            <v/>
          </cell>
          <cell r="D565" t="str">
            <v/>
          </cell>
          <cell r="E565" t="str">
            <v/>
          </cell>
          <cell r="F565" t="str">
            <v/>
          </cell>
          <cell r="G565" t="e">
            <v>#VALUE!</v>
          </cell>
        </row>
        <row r="566">
          <cell r="A566" t="str">
            <v/>
          </cell>
          <cell r="B566" t="str">
            <v/>
          </cell>
          <cell r="C566" t="str">
            <v/>
          </cell>
          <cell r="D566" t="str">
            <v/>
          </cell>
          <cell r="E566" t="str">
            <v/>
          </cell>
          <cell r="F566" t="str">
            <v/>
          </cell>
          <cell r="G566" t="e">
            <v>#VALUE!</v>
          </cell>
        </row>
        <row r="567">
          <cell r="A567" t="str">
            <v/>
          </cell>
          <cell r="B567" t="str">
            <v/>
          </cell>
          <cell r="C567" t="str">
            <v/>
          </cell>
          <cell r="D567" t="str">
            <v/>
          </cell>
          <cell r="E567" t="str">
            <v/>
          </cell>
          <cell r="F567" t="str">
            <v/>
          </cell>
          <cell r="G567" t="e">
            <v>#VALUE!</v>
          </cell>
        </row>
        <row r="568">
          <cell r="A568" t="str">
            <v/>
          </cell>
          <cell r="B568" t="str">
            <v/>
          </cell>
          <cell r="C568" t="str">
            <v/>
          </cell>
          <cell r="D568" t="str">
            <v/>
          </cell>
          <cell r="E568" t="str">
            <v/>
          </cell>
          <cell r="F568" t="str">
            <v/>
          </cell>
          <cell r="G568" t="e">
            <v>#VALUE!</v>
          </cell>
        </row>
        <row r="569">
          <cell r="A569" t="str">
            <v/>
          </cell>
          <cell r="B569" t="str">
            <v/>
          </cell>
          <cell r="C569" t="str">
            <v/>
          </cell>
          <cell r="D569" t="str">
            <v/>
          </cell>
          <cell r="E569" t="str">
            <v/>
          </cell>
          <cell r="F569" t="str">
            <v/>
          </cell>
          <cell r="G569" t="e">
            <v>#VALUE!</v>
          </cell>
        </row>
        <row r="570">
          <cell r="A570" t="str">
            <v/>
          </cell>
          <cell r="B570" t="str">
            <v/>
          </cell>
          <cell r="C570" t="str">
            <v/>
          </cell>
          <cell r="D570" t="str">
            <v/>
          </cell>
          <cell r="E570" t="str">
            <v/>
          </cell>
          <cell r="F570" t="str">
            <v/>
          </cell>
          <cell r="G570" t="e">
            <v>#VALUE!</v>
          </cell>
        </row>
        <row r="571">
          <cell r="A571" t="str">
            <v/>
          </cell>
          <cell r="B571" t="str">
            <v/>
          </cell>
          <cell r="C571" t="str">
            <v/>
          </cell>
          <cell r="D571" t="str">
            <v/>
          </cell>
          <cell r="E571" t="str">
            <v/>
          </cell>
          <cell r="F571" t="str">
            <v/>
          </cell>
          <cell r="G571" t="e">
            <v>#VALUE!</v>
          </cell>
        </row>
        <row r="572">
          <cell r="A572" t="str">
            <v/>
          </cell>
          <cell r="B572" t="str">
            <v/>
          </cell>
          <cell r="C572" t="str">
            <v/>
          </cell>
          <cell r="D572" t="str">
            <v/>
          </cell>
          <cell r="E572" t="str">
            <v/>
          </cell>
          <cell r="F572" t="str">
            <v/>
          </cell>
          <cell r="G572" t="e">
            <v>#VALUE!</v>
          </cell>
        </row>
        <row r="573">
          <cell r="A573" t="str">
            <v/>
          </cell>
          <cell r="B573" t="str">
            <v/>
          </cell>
          <cell r="C573" t="str">
            <v/>
          </cell>
          <cell r="D573" t="str">
            <v/>
          </cell>
          <cell r="E573" t="str">
            <v/>
          </cell>
          <cell r="F573" t="str">
            <v/>
          </cell>
          <cell r="G573" t="e">
            <v>#VALUE!</v>
          </cell>
        </row>
        <row r="574">
          <cell r="A574" t="str">
            <v/>
          </cell>
          <cell r="B574" t="str">
            <v/>
          </cell>
          <cell r="C574" t="str">
            <v/>
          </cell>
          <cell r="D574" t="str">
            <v/>
          </cell>
          <cell r="E574" t="str">
            <v/>
          </cell>
          <cell r="F574" t="str">
            <v/>
          </cell>
          <cell r="G574" t="e">
            <v>#VALUE!</v>
          </cell>
        </row>
        <row r="575">
          <cell r="A575" t="str">
            <v/>
          </cell>
          <cell r="B575" t="str">
            <v/>
          </cell>
          <cell r="C575" t="str">
            <v/>
          </cell>
          <cell r="D575" t="str">
            <v/>
          </cell>
          <cell r="E575" t="str">
            <v/>
          </cell>
          <cell r="F575" t="str">
            <v/>
          </cell>
          <cell r="G575" t="e">
            <v>#VALUE!</v>
          </cell>
        </row>
        <row r="576">
          <cell r="A576" t="str">
            <v/>
          </cell>
          <cell r="B576" t="str">
            <v/>
          </cell>
          <cell r="C576" t="str">
            <v/>
          </cell>
          <cell r="D576" t="str">
            <v/>
          </cell>
          <cell r="E576" t="str">
            <v/>
          </cell>
          <cell r="F576" t="str">
            <v/>
          </cell>
          <cell r="G576" t="e">
            <v>#VALUE!</v>
          </cell>
        </row>
        <row r="577">
          <cell r="A577" t="str">
            <v/>
          </cell>
          <cell r="B577" t="str">
            <v/>
          </cell>
          <cell r="C577" t="str">
            <v/>
          </cell>
          <cell r="D577" t="str">
            <v/>
          </cell>
          <cell r="E577" t="str">
            <v/>
          </cell>
          <cell r="F577" t="str">
            <v/>
          </cell>
          <cell r="G577" t="e">
            <v>#VALUE!</v>
          </cell>
        </row>
        <row r="578">
          <cell r="A578" t="str">
            <v/>
          </cell>
          <cell r="B578" t="str">
            <v/>
          </cell>
          <cell r="C578" t="str">
            <v/>
          </cell>
          <cell r="D578" t="str">
            <v/>
          </cell>
          <cell r="E578" t="str">
            <v/>
          </cell>
          <cell r="F578" t="str">
            <v/>
          </cell>
          <cell r="G578" t="e">
            <v>#VALUE!</v>
          </cell>
        </row>
        <row r="579">
          <cell r="A579" t="str">
            <v/>
          </cell>
          <cell r="B579" t="str">
            <v/>
          </cell>
          <cell r="C579" t="str">
            <v/>
          </cell>
          <cell r="D579" t="str">
            <v/>
          </cell>
          <cell r="E579" t="str">
            <v/>
          </cell>
          <cell r="F579" t="str">
            <v/>
          </cell>
          <cell r="G579" t="e">
            <v>#VALUE!</v>
          </cell>
        </row>
        <row r="580">
          <cell r="A580" t="str">
            <v/>
          </cell>
          <cell r="B580" t="str">
            <v/>
          </cell>
          <cell r="C580" t="str">
            <v/>
          </cell>
          <cell r="D580" t="str">
            <v/>
          </cell>
          <cell r="E580" t="str">
            <v/>
          </cell>
          <cell r="F580" t="str">
            <v/>
          </cell>
          <cell r="G580" t="e">
            <v>#VALUE!</v>
          </cell>
        </row>
        <row r="581">
          <cell r="A581" t="str">
            <v/>
          </cell>
          <cell r="B581" t="str">
            <v/>
          </cell>
          <cell r="C581" t="str">
            <v/>
          </cell>
          <cell r="D581" t="str">
            <v/>
          </cell>
          <cell r="E581" t="str">
            <v/>
          </cell>
          <cell r="F581" t="str">
            <v/>
          </cell>
          <cell r="G581" t="e">
            <v>#VALUE!</v>
          </cell>
        </row>
        <row r="582">
          <cell r="A582" t="str">
            <v/>
          </cell>
          <cell r="B582" t="str">
            <v/>
          </cell>
          <cell r="C582" t="str">
            <v/>
          </cell>
          <cell r="D582" t="str">
            <v/>
          </cell>
          <cell r="E582" t="str">
            <v/>
          </cell>
          <cell r="F582" t="str">
            <v/>
          </cell>
          <cell r="G582" t="e">
            <v>#VALUE!</v>
          </cell>
        </row>
        <row r="583">
          <cell r="A583" t="str">
            <v/>
          </cell>
          <cell r="B583" t="str">
            <v/>
          </cell>
          <cell r="C583" t="str">
            <v/>
          </cell>
          <cell r="D583" t="str">
            <v/>
          </cell>
          <cell r="E583" t="str">
            <v/>
          </cell>
          <cell r="F583" t="str">
            <v/>
          </cell>
          <cell r="G583" t="e">
            <v>#VALUE!</v>
          </cell>
        </row>
        <row r="584">
          <cell r="A584" t="str">
            <v/>
          </cell>
          <cell r="B584" t="str">
            <v/>
          </cell>
          <cell r="C584" t="str">
            <v/>
          </cell>
          <cell r="D584" t="str">
            <v/>
          </cell>
          <cell r="E584" t="str">
            <v/>
          </cell>
          <cell r="F584" t="str">
            <v/>
          </cell>
          <cell r="G584" t="e">
            <v>#VALUE!</v>
          </cell>
        </row>
        <row r="585">
          <cell r="A585" t="str">
            <v/>
          </cell>
          <cell r="B585" t="str">
            <v/>
          </cell>
          <cell r="C585" t="str">
            <v/>
          </cell>
          <cell r="D585" t="str">
            <v/>
          </cell>
          <cell r="E585" t="str">
            <v/>
          </cell>
          <cell r="F585" t="str">
            <v/>
          </cell>
          <cell r="G585" t="e">
            <v>#VALUE!</v>
          </cell>
        </row>
        <row r="586">
          <cell r="A586" t="str">
            <v/>
          </cell>
          <cell r="B586" t="str">
            <v/>
          </cell>
          <cell r="C586" t="str">
            <v/>
          </cell>
          <cell r="D586" t="str">
            <v/>
          </cell>
          <cell r="E586" t="str">
            <v/>
          </cell>
          <cell r="F586" t="str">
            <v/>
          </cell>
          <cell r="G586" t="e">
            <v>#VALUE!</v>
          </cell>
        </row>
        <row r="587">
          <cell r="A587" t="str">
            <v/>
          </cell>
          <cell r="B587" t="str">
            <v/>
          </cell>
          <cell r="C587" t="str">
            <v/>
          </cell>
          <cell r="D587" t="str">
            <v/>
          </cell>
          <cell r="E587" t="str">
            <v/>
          </cell>
          <cell r="F587" t="str">
            <v/>
          </cell>
          <cell r="G587" t="e">
            <v>#VALUE!</v>
          </cell>
        </row>
        <row r="588">
          <cell r="A588" t="str">
            <v/>
          </cell>
          <cell r="B588" t="str">
            <v/>
          </cell>
          <cell r="C588" t="str">
            <v/>
          </cell>
          <cell r="D588" t="str">
            <v/>
          </cell>
          <cell r="E588" t="str">
            <v/>
          </cell>
          <cell r="F588" t="str">
            <v/>
          </cell>
          <cell r="G588" t="e">
            <v>#VALUE!</v>
          </cell>
        </row>
        <row r="589">
          <cell r="A589" t="str">
            <v/>
          </cell>
          <cell r="B589" t="str">
            <v/>
          </cell>
          <cell r="C589" t="str">
            <v/>
          </cell>
          <cell r="D589" t="str">
            <v/>
          </cell>
          <cell r="E589" t="str">
            <v/>
          </cell>
          <cell r="F589" t="str">
            <v/>
          </cell>
          <cell r="G589" t="e">
            <v>#VALUE!</v>
          </cell>
        </row>
        <row r="590">
          <cell r="A590" t="str">
            <v/>
          </cell>
          <cell r="B590" t="str">
            <v/>
          </cell>
          <cell r="C590" t="str">
            <v/>
          </cell>
          <cell r="D590" t="str">
            <v/>
          </cell>
          <cell r="E590" t="str">
            <v/>
          </cell>
          <cell r="F590" t="str">
            <v/>
          </cell>
          <cell r="G590" t="e">
            <v>#VALUE!</v>
          </cell>
        </row>
        <row r="591">
          <cell r="A591" t="str">
            <v/>
          </cell>
          <cell r="B591" t="str">
            <v/>
          </cell>
          <cell r="C591" t="str">
            <v/>
          </cell>
          <cell r="D591" t="str">
            <v/>
          </cell>
          <cell r="E591" t="str">
            <v/>
          </cell>
          <cell r="F591" t="str">
            <v/>
          </cell>
          <cell r="G591" t="e">
            <v>#VALUE!</v>
          </cell>
        </row>
        <row r="592">
          <cell r="A592" t="str">
            <v/>
          </cell>
          <cell r="B592" t="str">
            <v/>
          </cell>
          <cell r="C592" t="str">
            <v/>
          </cell>
          <cell r="D592" t="str">
            <v/>
          </cell>
          <cell r="E592" t="str">
            <v/>
          </cell>
          <cell r="F592" t="str">
            <v/>
          </cell>
          <cell r="G592" t="e">
            <v>#VALUE!</v>
          </cell>
        </row>
        <row r="593">
          <cell r="A593" t="str">
            <v/>
          </cell>
          <cell r="B593" t="str">
            <v/>
          </cell>
          <cell r="C593" t="str">
            <v/>
          </cell>
          <cell r="D593" t="str">
            <v/>
          </cell>
          <cell r="E593" t="str">
            <v/>
          </cell>
          <cell r="F593" t="str">
            <v/>
          </cell>
          <cell r="G593" t="e">
            <v>#VALUE!</v>
          </cell>
        </row>
        <row r="594">
          <cell r="A594" t="str">
            <v/>
          </cell>
          <cell r="B594" t="str">
            <v/>
          </cell>
          <cell r="C594" t="str">
            <v/>
          </cell>
          <cell r="D594" t="str">
            <v/>
          </cell>
          <cell r="E594" t="str">
            <v/>
          </cell>
          <cell r="F594" t="str">
            <v/>
          </cell>
          <cell r="G594" t="e">
            <v>#VALUE!</v>
          </cell>
        </row>
        <row r="595">
          <cell r="A595" t="str">
            <v/>
          </cell>
          <cell r="B595" t="str">
            <v/>
          </cell>
          <cell r="C595" t="str">
            <v/>
          </cell>
          <cell r="D595" t="str">
            <v/>
          </cell>
          <cell r="E595" t="str">
            <v/>
          </cell>
          <cell r="F595" t="str">
            <v/>
          </cell>
          <cell r="G595" t="e">
            <v>#VALUE!</v>
          </cell>
        </row>
        <row r="596">
          <cell r="A596" t="str">
            <v/>
          </cell>
          <cell r="B596" t="str">
            <v/>
          </cell>
          <cell r="C596" t="str">
            <v/>
          </cell>
          <cell r="D596" t="str">
            <v/>
          </cell>
          <cell r="E596" t="str">
            <v/>
          </cell>
          <cell r="F596" t="str">
            <v/>
          </cell>
          <cell r="G596" t="e">
            <v>#VALUE!</v>
          </cell>
        </row>
        <row r="597">
          <cell r="A597" t="str">
            <v/>
          </cell>
          <cell r="B597" t="str">
            <v/>
          </cell>
          <cell r="C597" t="str">
            <v/>
          </cell>
          <cell r="D597" t="str">
            <v/>
          </cell>
          <cell r="E597" t="str">
            <v/>
          </cell>
          <cell r="F597" t="str">
            <v/>
          </cell>
          <cell r="G597" t="e">
            <v>#VALUE!</v>
          </cell>
        </row>
        <row r="598">
          <cell r="A598" t="str">
            <v/>
          </cell>
          <cell r="B598" t="str">
            <v/>
          </cell>
          <cell r="C598" t="str">
            <v/>
          </cell>
          <cell r="D598" t="str">
            <v/>
          </cell>
          <cell r="E598" t="str">
            <v/>
          </cell>
          <cell r="F598" t="str">
            <v/>
          </cell>
          <cell r="G598" t="e">
            <v>#VALUE!</v>
          </cell>
        </row>
        <row r="599">
          <cell r="A599" t="str">
            <v/>
          </cell>
          <cell r="B599" t="str">
            <v/>
          </cell>
          <cell r="C599" t="str">
            <v/>
          </cell>
          <cell r="D599" t="str">
            <v/>
          </cell>
          <cell r="E599" t="str">
            <v/>
          </cell>
          <cell r="F599" t="str">
            <v/>
          </cell>
          <cell r="G599" t="e">
            <v>#VALUE!</v>
          </cell>
        </row>
        <row r="600">
          <cell r="A600" t="str">
            <v/>
          </cell>
          <cell r="B600" t="str">
            <v/>
          </cell>
          <cell r="C600" t="str">
            <v/>
          </cell>
          <cell r="D600" t="str">
            <v/>
          </cell>
          <cell r="E600" t="str">
            <v/>
          </cell>
          <cell r="F600" t="str">
            <v/>
          </cell>
          <cell r="G600" t="e">
            <v>#VALUE!</v>
          </cell>
        </row>
        <row r="601">
          <cell r="A601" t="str">
            <v/>
          </cell>
          <cell r="B601" t="str">
            <v/>
          </cell>
          <cell r="C601" t="str">
            <v/>
          </cell>
          <cell r="D601" t="str">
            <v/>
          </cell>
          <cell r="E601" t="str">
            <v/>
          </cell>
          <cell r="F601" t="str">
            <v/>
          </cell>
          <cell r="G601" t="e">
            <v>#VALUE!</v>
          </cell>
        </row>
        <row r="602">
          <cell r="A602" t="str">
            <v/>
          </cell>
          <cell r="B602" t="str">
            <v/>
          </cell>
          <cell r="C602" t="str">
            <v/>
          </cell>
          <cell r="D602" t="str">
            <v/>
          </cell>
          <cell r="E602" t="str">
            <v/>
          </cell>
          <cell r="F602" t="str">
            <v/>
          </cell>
          <cell r="G602" t="e">
            <v>#VALUE!</v>
          </cell>
        </row>
        <row r="603">
          <cell r="A603" t="str">
            <v/>
          </cell>
          <cell r="B603" t="str">
            <v/>
          </cell>
          <cell r="C603" t="str">
            <v/>
          </cell>
          <cell r="D603" t="str">
            <v/>
          </cell>
          <cell r="E603" t="str">
            <v/>
          </cell>
          <cell r="F603" t="str">
            <v/>
          </cell>
          <cell r="G603" t="e">
            <v>#VALUE!</v>
          </cell>
        </row>
        <row r="604">
          <cell r="A604" t="str">
            <v/>
          </cell>
          <cell r="B604" t="str">
            <v/>
          </cell>
          <cell r="C604" t="str">
            <v/>
          </cell>
          <cell r="D604" t="str">
            <v/>
          </cell>
          <cell r="E604" t="str">
            <v/>
          </cell>
          <cell r="F604" t="str">
            <v/>
          </cell>
          <cell r="G604" t="e">
            <v>#VALUE!</v>
          </cell>
        </row>
        <row r="605">
          <cell r="A605" t="str">
            <v/>
          </cell>
          <cell r="B605" t="str">
            <v/>
          </cell>
          <cell r="C605" t="str">
            <v/>
          </cell>
          <cell r="D605" t="str">
            <v/>
          </cell>
          <cell r="E605" t="str">
            <v/>
          </cell>
          <cell r="F605" t="str">
            <v/>
          </cell>
          <cell r="G605" t="e">
            <v>#VALUE!</v>
          </cell>
        </row>
        <row r="606">
          <cell r="A606" t="str">
            <v/>
          </cell>
          <cell r="B606" t="str">
            <v/>
          </cell>
          <cell r="C606" t="str">
            <v/>
          </cell>
          <cell r="D606" t="str">
            <v/>
          </cell>
          <cell r="E606" t="str">
            <v/>
          </cell>
          <cell r="F606" t="str">
            <v/>
          </cell>
          <cell r="G606" t="e">
            <v>#VALUE!</v>
          </cell>
        </row>
        <row r="607">
          <cell r="A607" t="str">
            <v/>
          </cell>
          <cell r="B607" t="str">
            <v/>
          </cell>
          <cell r="C607" t="str">
            <v/>
          </cell>
          <cell r="D607" t="str">
            <v/>
          </cell>
          <cell r="E607" t="str">
            <v/>
          </cell>
          <cell r="F607" t="str">
            <v/>
          </cell>
          <cell r="G607" t="e">
            <v>#VALUE!</v>
          </cell>
        </row>
        <row r="608">
          <cell r="A608" t="str">
            <v/>
          </cell>
          <cell r="B608" t="str">
            <v/>
          </cell>
          <cell r="C608" t="str">
            <v/>
          </cell>
          <cell r="D608" t="str">
            <v/>
          </cell>
          <cell r="E608" t="str">
            <v/>
          </cell>
          <cell r="F608" t="str">
            <v/>
          </cell>
          <cell r="G608" t="e">
            <v>#VALUE!</v>
          </cell>
        </row>
        <row r="609">
          <cell r="A609" t="str">
            <v/>
          </cell>
          <cell r="B609" t="str">
            <v/>
          </cell>
          <cell r="C609" t="str">
            <v/>
          </cell>
          <cell r="D609" t="str">
            <v/>
          </cell>
          <cell r="E609" t="str">
            <v/>
          </cell>
          <cell r="F609" t="str">
            <v/>
          </cell>
          <cell r="G609" t="e">
            <v>#VALUE!</v>
          </cell>
        </row>
        <row r="610">
          <cell r="A610" t="str">
            <v/>
          </cell>
          <cell r="B610" t="str">
            <v/>
          </cell>
          <cell r="C610" t="str">
            <v/>
          </cell>
          <cell r="D610" t="str">
            <v/>
          </cell>
          <cell r="E610" t="str">
            <v/>
          </cell>
          <cell r="F610" t="str">
            <v/>
          </cell>
          <cell r="G610" t="e">
            <v>#VALUE!</v>
          </cell>
        </row>
        <row r="611">
          <cell r="A611" t="str">
            <v/>
          </cell>
          <cell r="B611" t="str">
            <v/>
          </cell>
          <cell r="C611" t="str">
            <v/>
          </cell>
          <cell r="D611" t="str">
            <v/>
          </cell>
          <cell r="E611" t="str">
            <v/>
          </cell>
          <cell r="F611" t="str">
            <v/>
          </cell>
          <cell r="G611" t="e">
            <v>#VALUE!</v>
          </cell>
        </row>
        <row r="612">
          <cell r="A612" t="str">
            <v/>
          </cell>
          <cell r="B612" t="str">
            <v/>
          </cell>
          <cell r="C612" t="str">
            <v/>
          </cell>
          <cell r="D612" t="str">
            <v/>
          </cell>
          <cell r="E612" t="str">
            <v/>
          </cell>
          <cell r="F612" t="str">
            <v/>
          </cell>
          <cell r="G612" t="e">
            <v>#VALUE!</v>
          </cell>
        </row>
        <row r="613">
          <cell r="A613" t="str">
            <v/>
          </cell>
          <cell r="B613" t="str">
            <v/>
          </cell>
          <cell r="C613" t="str">
            <v/>
          </cell>
          <cell r="D613" t="str">
            <v/>
          </cell>
          <cell r="E613" t="str">
            <v/>
          </cell>
          <cell r="F613" t="str">
            <v/>
          </cell>
          <cell r="G613" t="e">
            <v>#VALUE!</v>
          </cell>
        </row>
        <row r="614">
          <cell r="A614" t="str">
            <v/>
          </cell>
          <cell r="B614" t="str">
            <v/>
          </cell>
          <cell r="C614" t="str">
            <v/>
          </cell>
          <cell r="D614" t="str">
            <v/>
          </cell>
          <cell r="E614" t="str">
            <v/>
          </cell>
          <cell r="F614" t="str">
            <v/>
          </cell>
          <cell r="G614" t="e">
            <v>#VALUE!</v>
          </cell>
        </row>
        <row r="615">
          <cell r="A615" t="str">
            <v/>
          </cell>
          <cell r="B615" t="str">
            <v/>
          </cell>
          <cell r="C615" t="str">
            <v/>
          </cell>
          <cell r="D615" t="str">
            <v/>
          </cell>
          <cell r="E615" t="str">
            <v/>
          </cell>
          <cell r="F615" t="str">
            <v/>
          </cell>
          <cell r="G615" t="e">
            <v>#VALUE!</v>
          </cell>
        </row>
        <row r="616">
          <cell r="A616" t="str">
            <v/>
          </cell>
          <cell r="B616" t="str">
            <v/>
          </cell>
          <cell r="C616" t="str">
            <v/>
          </cell>
          <cell r="D616" t="str">
            <v/>
          </cell>
          <cell r="E616" t="str">
            <v/>
          </cell>
          <cell r="F616" t="str">
            <v/>
          </cell>
          <cell r="G616" t="e">
            <v>#VALUE!</v>
          </cell>
        </row>
        <row r="617">
          <cell r="A617" t="str">
            <v/>
          </cell>
          <cell r="B617" t="str">
            <v/>
          </cell>
          <cell r="C617" t="str">
            <v/>
          </cell>
          <cell r="D617" t="str">
            <v/>
          </cell>
          <cell r="E617" t="str">
            <v/>
          </cell>
          <cell r="F617" t="str">
            <v/>
          </cell>
          <cell r="G617" t="e">
            <v>#VALUE!</v>
          </cell>
        </row>
        <row r="618">
          <cell r="A618" t="str">
            <v/>
          </cell>
          <cell r="B618" t="str">
            <v/>
          </cell>
          <cell r="C618" t="str">
            <v/>
          </cell>
          <cell r="D618" t="str">
            <v/>
          </cell>
          <cell r="E618" t="str">
            <v/>
          </cell>
          <cell r="F618" t="str">
            <v/>
          </cell>
          <cell r="G618" t="e">
            <v>#VALUE!</v>
          </cell>
        </row>
        <row r="619">
          <cell r="A619" t="str">
            <v/>
          </cell>
          <cell r="B619" t="str">
            <v/>
          </cell>
          <cell r="C619" t="str">
            <v/>
          </cell>
          <cell r="D619" t="str">
            <v/>
          </cell>
          <cell r="E619" t="str">
            <v/>
          </cell>
          <cell r="F619" t="str">
            <v/>
          </cell>
          <cell r="G619" t="e">
            <v>#VALUE!</v>
          </cell>
        </row>
        <row r="620">
          <cell r="A620" t="str">
            <v/>
          </cell>
          <cell r="B620" t="str">
            <v/>
          </cell>
          <cell r="C620" t="str">
            <v/>
          </cell>
          <cell r="D620" t="str">
            <v/>
          </cell>
          <cell r="E620" t="str">
            <v/>
          </cell>
          <cell r="F620" t="str">
            <v/>
          </cell>
          <cell r="G620" t="e">
            <v>#VALUE!</v>
          </cell>
        </row>
        <row r="621">
          <cell r="A621" t="str">
            <v/>
          </cell>
          <cell r="B621" t="str">
            <v/>
          </cell>
          <cell r="C621" t="str">
            <v/>
          </cell>
          <cell r="D621" t="str">
            <v/>
          </cell>
          <cell r="E621" t="str">
            <v/>
          </cell>
          <cell r="F621" t="str">
            <v/>
          </cell>
          <cell r="G621" t="e">
            <v>#VALUE!</v>
          </cell>
        </row>
        <row r="622">
          <cell r="A622" t="str">
            <v/>
          </cell>
          <cell r="B622" t="str">
            <v/>
          </cell>
          <cell r="C622" t="str">
            <v/>
          </cell>
          <cell r="D622" t="str">
            <v/>
          </cell>
          <cell r="E622" t="str">
            <v/>
          </cell>
          <cell r="F622" t="str">
            <v/>
          </cell>
          <cell r="G622" t="e">
            <v>#VALUE!</v>
          </cell>
        </row>
        <row r="623">
          <cell r="A623" t="str">
            <v/>
          </cell>
          <cell r="B623" t="str">
            <v/>
          </cell>
          <cell r="C623" t="str">
            <v/>
          </cell>
          <cell r="D623" t="str">
            <v/>
          </cell>
          <cell r="E623" t="str">
            <v/>
          </cell>
          <cell r="F623" t="str">
            <v/>
          </cell>
          <cell r="G623" t="e">
            <v>#VALUE!</v>
          </cell>
        </row>
        <row r="624">
          <cell r="A624" t="str">
            <v/>
          </cell>
          <cell r="B624" t="str">
            <v/>
          </cell>
          <cell r="C624" t="str">
            <v/>
          </cell>
          <cell r="D624" t="str">
            <v/>
          </cell>
          <cell r="E624" t="str">
            <v/>
          </cell>
          <cell r="F624" t="str">
            <v/>
          </cell>
          <cell r="G624" t="e">
            <v>#VALUE!</v>
          </cell>
        </row>
      </sheetData>
      <sheetData sheetId="5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torial"/>
      <sheetName val="Base Tasas"/>
      <sheetName val="Tasas"/>
      <sheetName val="Tasas - ING"/>
    </sheetNames>
    <sheetDataSet>
      <sheetData sheetId="0" refreshError="1"/>
      <sheetData sheetId="1">
        <row r="1">
          <cell r="A1" t="str">
            <v>Fecha</v>
          </cell>
          <cell r="B1" t="str">
            <v>Menos $1 millón Total (30-35 días)1</v>
          </cell>
          <cell r="C1" t="str">
            <v>Personas humanas hasta $1 millón (30-35 días)1</v>
          </cell>
          <cell r="D1" t="str">
            <v>PF $ BADLAR Total</v>
          </cell>
          <cell r="E1" t="str">
            <v>PF $ BADLAR Privada</v>
          </cell>
          <cell r="F1" t="str">
            <v>TM20 Total</v>
          </cell>
          <cell r="G1" t="str">
            <v>TM20 Bancos Privados</v>
          </cell>
          <cell r="H1" t="str">
            <v>Vista Remunerada</v>
          </cell>
          <cell r="I1" t="str">
            <v>PF US$ 30 días</v>
          </cell>
          <cell r="J1" t="str">
            <v>DAF US$</v>
          </cell>
          <cell r="K1" t="str">
            <v>Adelantos en Cuenta Corriente</v>
          </cell>
          <cell r="L1" t="str">
            <v>Documentos a sola firma</v>
          </cell>
          <cell r="M1" t="str">
            <v>Hipotecarios</v>
          </cell>
          <cell r="N1" t="str">
            <v>Prendarios</v>
          </cell>
          <cell r="O1" t="str">
            <v>Personales</v>
          </cell>
          <cell r="P1" t="str">
            <v>Tarjetas de Crédito</v>
          </cell>
          <cell r="Q1" t="str">
            <v xml:space="preserve">Ad. en cta cte -1 a 7 días- con acuerdo a empresas - más de $10 millones </v>
          </cell>
          <cell r="R1" t="str">
            <v>DOLAR Mayorista</v>
          </cell>
          <cell r="S1" t="str">
            <v>PESO/REAL</v>
          </cell>
          <cell r="T1" t="str">
            <v>PESO/EURO</v>
          </cell>
          <cell r="U1" t="str">
            <v>DOLAR Minorista</v>
          </cell>
          <cell r="V1" t="str">
            <v>BCRA Pasivos 1 día</v>
          </cell>
          <cell r="W1" t="str">
            <v>BCRA Pasivos 7 días</v>
          </cell>
          <cell r="X1" t="str">
            <v>BCRA Activos 1 día</v>
          </cell>
          <cell r="Y1" t="str">
            <v>Tasa REPO (entre terceros)</v>
          </cell>
          <cell r="Z1" t="str">
            <v>Monto REPO (entre terceros)</v>
          </cell>
          <cell r="AA1" t="str">
            <v>Tasa Call 1 día Pesos</v>
          </cell>
          <cell r="AB1" t="str">
            <v>Monto Call 1 día Pesos</v>
          </cell>
          <cell r="AC1" t="str">
            <v>Tasa LELIQ a 28 días</v>
          </cell>
          <cell r="AD1" t="str">
            <v>Tasa LELIQ a 180 días</v>
          </cell>
          <cell r="AE1" t="str">
            <v>Tasa de precancelación de depósitos en UVA</v>
          </cell>
          <cell r="AF1" t="str">
            <v>ITCNM</v>
          </cell>
          <cell r="AG1" t="str">
            <v>ITCRM</v>
          </cell>
        </row>
        <row r="2">
          <cell r="A2">
            <v>37468</v>
          </cell>
          <cell r="C2" t="str">
            <v/>
          </cell>
          <cell r="R2">
            <v>3.6025064516129039</v>
          </cell>
          <cell r="S2">
            <v>1.2363548387096777</v>
          </cell>
          <cell r="T2">
            <v>3.5854225806451612</v>
          </cell>
          <cell r="W2" t="str">
            <v>s/o</v>
          </cell>
          <cell r="AE2" t="e">
            <v>#N/A</v>
          </cell>
          <cell r="AF2">
            <v>29.155806451612911</v>
          </cell>
          <cell r="AG2">
            <v>187.74229032258069</v>
          </cell>
        </row>
        <row r="3">
          <cell r="A3">
            <v>37499</v>
          </cell>
          <cell r="C3" t="str">
            <v/>
          </cell>
          <cell r="R3">
            <v>3.6222354838709681</v>
          </cell>
          <cell r="S3">
            <v>1.1777096774193543</v>
          </cell>
          <cell r="T3">
            <v>3.5495580645161295</v>
          </cell>
          <cell r="W3" t="str">
            <v>s/o</v>
          </cell>
          <cell r="AE3" t="e">
            <v>#N/A</v>
          </cell>
          <cell r="AF3">
            <v>28.401612903225811</v>
          </cell>
          <cell r="AG3">
            <v>179.13380645161291</v>
          </cell>
        </row>
        <row r="4">
          <cell r="A4">
            <v>37529</v>
          </cell>
          <cell r="C4" t="str">
            <v/>
          </cell>
          <cell r="R4">
            <v>3.6441799999999991</v>
          </cell>
          <cell r="S4">
            <v>1.0992999999999999</v>
          </cell>
          <cell r="T4">
            <v>3.5850399999999989</v>
          </cell>
          <cell r="W4" t="str">
            <v>s/o</v>
          </cell>
          <cell r="AE4" t="e">
            <v>#N/A</v>
          </cell>
          <cell r="AF4">
            <v>27.948</v>
          </cell>
          <cell r="AG4">
            <v>174.03123333333329</v>
          </cell>
        </row>
        <row r="5">
          <cell r="A5">
            <v>37560</v>
          </cell>
          <cell r="C5" t="str">
            <v/>
          </cell>
          <cell r="R5">
            <v>3.6564290322580639</v>
          </cell>
          <cell r="S5">
            <v>0.96922580645161327</v>
          </cell>
          <cell r="T5">
            <v>3.5908741935483879</v>
          </cell>
          <cell r="W5" t="str">
            <v>s/o</v>
          </cell>
          <cell r="AE5" t="e">
            <v>#N/A</v>
          </cell>
          <cell r="AF5">
            <v>26.960645161290337</v>
          </cell>
          <cell r="AG5">
            <v>167.4302258064516</v>
          </cell>
        </row>
        <row r="6">
          <cell r="A6">
            <v>37590</v>
          </cell>
          <cell r="C6" t="str">
            <v/>
          </cell>
          <cell r="R6">
            <v>3.5272300000000008</v>
          </cell>
          <cell r="S6">
            <v>0.98540000000000005</v>
          </cell>
          <cell r="T6">
            <v>3.5471366666666659</v>
          </cell>
          <cell r="W6" t="str">
            <v>s/o</v>
          </cell>
          <cell r="AE6" t="e">
            <v>#N/A</v>
          </cell>
          <cell r="AF6">
            <v>26.62266666666666</v>
          </cell>
          <cell r="AG6">
            <v>165.94226666666671</v>
          </cell>
        </row>
        <row r="7">
          <cell r="A7">
            <v>37621</v>
          </cell>
          <cell r="C7" t="str">
            <v/>
          </cell>
          <cell r="R7">
            <v>3.4886645161290324</v>
          </cell>
          <cell r="S7">
            <v>0.96022580645161315</v>
          </cell>
          <cell r="T7">
            <v>3.5585838709677429</v>
          </cell>
          <cell r="W7" t="str">
            <v>s/o</v>
          </cell>
          <cell r="AE7" t="e">
            <v>#N/A</v>
          </cell>
          <cell r="AF7">
            <v>26.385161290322586</v>
          </cell>
          <cell r="AG7">
            <v>165.3199677419355</v>
          </cell>
        </row>
        <row r="8">
          <cell r="A8">
            <v>37652</v>
          </cell>
          <cell r="C8" t="str">
            <v/>
          </cell>
          <cell r="R8">
            <v>3.2661258064516128</v>
          </cell>
          <cell r="S8">
            <v>0.94880645161290333</v>
          </cell>
          <cell r="T8">
            <v>3.4685806451612904</v>
          </cell>
          <cell r="W8" t="str">
            <v>s/o</v>
          </cell>
          <cell r="AA8">
            <v>5.554795142217853</v>
          </cell>
          <cell r="AB8">
            <v>203.10709090909094</v>
          </cell>
          <cell r="AE8" t="e">
            <v>#N/A</v>
          </cell>
          <cell r="AF8">
            <v>25.216774193548382</v>
          </cell>
          <cell r="AG8">
            <v>158.16519354838709</v>
          </cell>
        </row>
        <row r="9">
          <cell r="A9">
            <v>37680</v>
          </cell>
          <cell r="C9" t="str">
            <v/>
          </cell>
          <cell r="R9">
            <v>3.1684535714285724</v>
          </cell>
          <cell r="S9">
            <v>0.88160714285714281</v>
          </cell>
          <cell r="T9">
            <v>3.4156214285714297</v>
          </cell>
          <cell r="W9" t="str">
            <v>s/o</v>
          </cell>
          <cell r="AA9">
            <v>6.5857720951908432</v>
          </cell>
          <cell r="AB9">
            <v>255.56239999999997</v>
          </cell>
          <cell r="AE9" t="e">
            <v>#N/A</v>
          </cell>
          <cell r="AF9">
            <v>24.217142857142864</v>
          </cell>
          <cell r="AG9">
            <v>151.88982142857139</v>
          </cell>
        </row>
        <row r="10">
          <cell r="A10">
            <v>37711</v>
          </cell>
          <cell r="C10" t="str">
            <v/>
          </cell>
          <cell r="R10">
            <v>3.0787290322580656</v>
          </cell>
          <cell r="S10">
            <v>0.88993548387096799</v>
          </cell>
          <cell r="T10">
            <v>3.3151903225806461</v>
          </cell>
          <cell r="W10" t="str">
            <v>s/o</v>
          </cell>
          <cell r="AA10">
            <v>8.3900214884769166</v>
          </cell>
          <cell r="AB10">
            <v>275.85714999999993</v>
          </cell>
          <cell r="AE10" t="e">
            <v>#N/A</v>
          </cell>
          <cell r="AF10">
            <v>23.752258064516134</v>
          </cell>
          <cell r="AG10">
            <v>149.25483870967739</v>
          </cell>
        </row>
        <row r="11">
          <cell r="A11">
            <v>37741</v>
          </cell>
          <cell r="C11" t="str">
            <v/>
          </cell>
          <cell r="R11">
            <v>2.8992366666666674</v>
          </cell>
          <cell r="S11">
            <v>0.93643333333333334</v>
          </cell>
          <cell r="T11">
            <v>3.159383333333333</v>
          </cell>
          <cell r="W11" t="str">
            <v>s/o</v>
          </cell>
          <cell r="AA11">
            <v>6.1904859505242706</v>
          </cell>
          <cell r="AB11">
            <v>315.55270000000002</v>
          </cell>
          <cell r="AE11" t="e">
            <v>#N/A</v>
          </cell>
          <cell r="AF11">
            <v>23.139666666666663</v>
          </cell>
          <cell r="AG11">
            <v>145.6428333333333</v>
          </cell>
        </row>
        <row r="12">
          <cell r="A12">
            <v>37772</v>
          </cell>
          <cell r="C12" t="str">
            <v/>
          </cell>
          <cell r="R12">
            <v>2.8371225806451612</v>
          </cell>
          <cell r="S12">
            <v>0.96546356956929913</v>
          </cell>
          <cell r="T12">
            <v>3.2969991741935476</v>
          </cell>
          <cell r="W12" t="str">
            <v>s/o</v>
          </cell>
          <cell r="AA12">
            <v>4.3361876783629967</v>
          </cell>
          <cell r="AB12">
            <v>227.56561904761904</v>
          </cell>
          <cell r="AE12" t="e">
            <v>#N/A</v>
          </cell>
          <cell r="AF12">
            <v>23.553548387096765</v>
          </cell>
          <cell r="AG12">
            <v>148.78970967741941</v>
          </cell>
        </row>
        <row r="13">
          <cell r="A13">
            <v>37802</v>
          </cell>
          <cell r="C13" t="str">
            <v/>
          </cell>
          <cell r="R13">
            <v>2.812076666666667</v>
          </cell>
          <cell r="S13">
            <v>0.97512459478185909</v>
          </cell>
          <cell r="T13">
            <v>3.2861569106666679</v>
          </cell>
          <cell r="W13" t="str">
            <v>s/o</v>
          </cell>
          <cell r="AA13">
            <v>3.595291453169418</v>
          </cell>
          <cell r="AB13">
            <v>271.59014999999994</v>
          </cell>
          <cell r="AE13" t="e">
            <v>#N/A</v>
          </cell>
          <cell r="AF13">
            <v>23.546333333333337</v>
          </cell>
          <cell r="AG13">
            <v>149.13526666666669</v>
          </cell>
        </row>
        <row r="14">
          <cell r="A14">
            <v>37833</v>
          </cell>
          <cell r="C14" t="str">
            <v/>
          </cell>
          <cell r="R14">
            <v>2.7982548387096768</v>
          </cell>
          <cell r="S14">
            <v>0.97309942593142307</v>
          </cell>
          <cell r="T14">
            <v>3.1882489409677413</v>
          </cell>
          <cell r="W14" t="str">
            <v>s/o</v>
          </cell>
          <cell r="AA14">
            <v>2.3187204558906811</v>
          </cell>
          <cell r="AB14">
            <v>156.35327272727272</v>
          </cell>
          <cell r="AE14" t="e">
            <v>#N/A</v>
          </cell>
          <cell r="AF14">
            <v>23.30290322580645</v>
          </cell>
          <cell r="AG14">
            <v>147.4201290322581</v>
          </cell>
        </row>
        <row r="15">
          <cell r="A15">
            <v>37864</v>
          </cell>
          <cell r="C15" t="str">
            <v/>
          </cell>
          <cell r="R15">
            <v>2.9298387096774188</v>
          </cell>
          <cell r="S15">
            <v>0.97646049631807097</v>
          </cell>
          <cell r="T15">
            <v>3.2677091787096768</v>
          </cell>
          <cell r="W15" t="str">
            <v>s/o</v>
          </cell>
          <cell r="AA15">
            <v>1.2889790889981754</v>
          </cell>
          <cell r="AB15">
            <v>131.11279999999999</v>
          </cell>
          <cell r="AE15" t="e">
            <v>#N/A</v>
          </cell>
          <cell r="AF15">
            <v>23.895806451612899</v>
          </cell>
          <cell r="AG15">
            <v>151.22338709677419</v>
          </cell>
        </row>
        <row r="16">
          <cell r="A16">
            <v>37894</v>
          </cell>
          <cell r="C16" t="str">
            <v/>
          </cell>
          <cell r="R16">
            <v>2.9182666666666672</v>
          </cell>
          <cell r="S16">
            <v>0.99960640489151897</v>
          </cell>
          <cell r="T16">
            <v>3.2926878199999994</v>
          </cell>
          <cell r="W16" t="str">
            <v>s/o</v>
          </cell>
          <cell r="AA16">
            <v>1.4513404040681295</v>
          </cell>
          <cell r="AB16">
            <v>187.12640909090914</v>
          </cell>
          <cell r="AE16" t="e">
            <v>#N/A</v>
          </cell>
          <cell r="AF16">
            <v>24.147333333333332</v>
          </cell>
          <cell r="AG16">
            <v>153.28213333333329</v>
          </cell>
        </row>
        <row r="17">
          <cell r="A17">
            <v>37925</v>
          </cell>
          <cell r="C17" t="str">
            <v/>
          </cell>
          <cell r="R17">
            <v>2.857241935483871</v>
          </cell>
          <cell r="S17">
            <v>0.99827250316414073</v>
          </cell>
          <cell r="T17">
            <v>3.3430272500000004</v>
          </cell>
          <cell r="W17" t="str">
            <v>s/o</v>
          </cell>
          <cell r="AA17">
            <v>1.5225725285900447</v>
          </cell>
          <cell r="AB17">
            <v>149.2890909090909</v>
          </cell>
          <cell r="AE17" t="e">
            <v>#N/A</v>
          </cell>
          <cell r="AF17">
            <v>24.088064516129034</v>
          </cell>
          <cell r="AG17">
            <v>152.74212903225811</v>
          </cell>
        </row>
        <row r="18">
          <cell r="A18">
            <v>37955</v>
          </cell>
          <cell r="C18" t="str">
            <v/>
          </cell>
          <cell r="R18">
            <v>2.887033333333334</v>
          </cell>
          <cell r="S18">
            <v>0.99125704943408399</v>
          </cell>
          <cell r="T18">
            <v>3.3893141633333328</v>
          </cell>
          <cell r="W18" t="str">
            <v>s/o</v>
          </cell>
          <cell r="AA18">
            <v>1.5518864075754593</v>
          </cell>
          <cell r="AB18">
            <v>133.39473684210523</v>
          </cell>
          <cell r="AE18" t="e">
            <v>#N/A</v>
          </cell>
          <cell r="AF18">
            <v>24.291999999999998</v>
          </cell>
          <cell r="AG18">
            <v>153.65796666666671</v>
          </cell>
        </row>
        <row r="19">
          <cell r="A19">
            <v>37986</v>
          </cell>
          <cell r="C19" t="str">
            <v/>
          </cell>
          <cell r="R19">
            <v>2.9613903225806451</v>
          </cell>
          <cell r="S19">
            <v>1.0121589963438342</v>
          </cell>
          <cell r="T19">
            <v>3.6430676483870981</v>
          </cell>
          <cell r="W19" t="str">
            <v>s/o</v>
          </cell>
          <cell r="AA19">
            <v>1.578541517120462</v>
          </cell>
          <cell r="AB19">
            <v>92.342857142857127</v>
          </cell>
          <cell r="AE19" t="e">
            <v>#N/A</v>
          </cell>
          <cell r="AF19">
            <v>25.24870967741936</v>
          </cell>
          <cell r="AG19">
            <v>159.82722580645159</v>
          </cell>
        </row>
        <row r="20">
          <cell r="A20">
            <v>38017</v>
          </cell>
          <cell r="C20" t="str">
            <v/>
          </cell>
          <cell r="E20">
            <v>1.98</v>
          </cell>
          <cell r="R20">
            <v>2.8960387096774203</v>
          </cell>
          <cell r="S20">
            <v>1.0166488238144191</v>
          </cell>
          <cell r="T20">
            <v>3.6607171741935476</v>
          </cell>
          <cell r="W20" t="str">
            <v>s/o</v>
          </cell>
          <cell r="AA20">
            <v>1.3447947929814141</v>
          </cell>
          <cell r="AB20">
            <v>96.20714285714287</v>
          </cell>
          <cell r="AE20" t="e">
            <v>#N/A</v>
          </cell>
          <cell r="AF20">
            <v>25.190967741935474</v>
          </cell>
          <cell r="AG20">
            <v>159.6028387096774</v>
          </cell>
        </row>
        <row r="21">
          <cell r="A21">
            <v>38046</v>
          </cell>
          <cell r="C21" t="str">
            <v/>
          </cell>
          <cell r="E21">
            <v>1.5</v>
          </cell>
          <cell r="R21">
            <v>2.9330241379310356</v>
          </cell>
          <cell r="S21">
            <v>1.0005016715221282</v>
          </cell>
          <cell r="T21">
            <v>3.7031634896551724</v>
          </cell>
          <cell r="W21" t="str">
            <v>s/o</v>
          </cell>
          <cell r="AA21">
            <v>1.2214064509224618</v>
          </cell>
          <cell r="AB21">
            <v>148.57255000000001</v>
          </cell>
          <cell r="AE21" t="e">
            <v>#N/A</v>
          </cell>
          <cell r="AF21">
            <v>25.261724137931036</v>
          </cell>
          <cell r="AG21">
            <v>160.3345862068966</v>
          </cell>
        </row>
        <row r="22">
          <cell r="A22">
            <v>38077</v>
          </cell>
          <cell r="C22" t="str">
            <v/>
          </cell>
          <cell r="E22">
            <v>1.49</v>
          </cell>
          <cell r="R22">
            <v>2.8985290322580655</v>
          </cell>
          <cell r="S22">
            <v>0.99743268825381104</v>
          </cell>
          <cell r="T22">
            <v>3.5530756903225797</v>
          </cell>
          <cell r="W22" t="str">
            <v>s/o</v>
          </cell>
          <cell r="AA22">
            <v>1.1979330455567052</v>
          </cell>
          <cell r="AB22">
            <v>121.87391304347825</v>
          </cell>
          <cell r="AE22" t="e">
            <v>#N/A</v>
          </cell>
          <cell r="AF22">
            <v>24.76580645161291</v>
          </cell>
          <cell r="AG22">
            <v>157.19709677419351</v>
          </cell>
        </row>
        <row r="23">
          <cell r="A23">
            <v>38107</v>
          </cell>
          <cell r="C23" t="str">
            <v/>
          </cell>
          <cell r="E23">
            <v>1.62</v>
          </cell>
          <cell r="R23">
            <v>2.8339433333333335</v>
          </cell>
          <cell r="S23">
            <v>0.97536933433271189</v>
          </cell>
          <cell r="T23">
            <v>3.4052083199999994</v>
          </cell>
          <cell r="W23" t="str">
            <v>s/o</v>
          </cell>
          <cell r="AA23">
            <v>1.2197457977404242</v>
          </cell>
          <cell r="AB23">
            <v>152.79999999999995</v>
          </cell>
          <cell r="AE23" t="e">
            <v>#N/A</v>
          </cell>
          <cell r="AF23">
            <v>24.067999999999998</v>
          </cell>
          <cell r="AG23">
            <v>152.18549999999999</v>
          </cell>
        </row>
        <row r="24">
          <cell r="A24">
            <v>38138</v>
          </cell>
          <cell r="C24" t="str">
            <v/>
          </cell>
          <cell r="E24">
            <v>3.52</v>
          </cell>
          <cell r="R24">
            <v>2.9200483870967742</v>
          </cell>
          <cell r="S24">
            <v>0.94306855571178005</v>
          </cell>
          <cell r="T24">
            <v>3.508741203225807</v>
          </cell>
          <cell r="W24" t="str">
            <v>s/o</v>
          </cell>
          <cell r="AA24">
            <v>3.2688642099618317</v>
          </cell>
          <cell r="AB24">
            <v>506.84354999999994</v>
          </cell>
          <cell r="AE24" t="e">
            <v>#N/A</v>
          </cell>
          <cell r="AF24">
            <v>24.219032258064519</v>
          </cell>
          <cell r="AG24">
            <v>152.54148387096771</v>
          </cell>
        </row>
        <row r="25">
          <cell r="A25">
            <v>38168</v>
          </cell>
          <cell r="C25" t="str">
            <v/>
          </cell>
          <cell r="E25">
            <v>2.94</v>
          </cell>
          <cell r="R25">
            <v>2.9613533333333337</v>
          </cell>
          <cell r="S25">
            <v>0.94713394204589829</v>
          </cell>
          <cell r="T25">
            <v>3.6002345166666654</v>
          </cell>
          <cell r="W25">
            <v>2.5117639916089276</v>
          </cell>
          <cell r="AA25">
            <v>2.1100150662743347</v>
          </cell>
          <cell r="AB25">
            <v>256.39099999999996</v>
          </cell>
          <cell r="AE25" t="e">
            <v>#N/A</v>
          </cell>
          <cell r="AF25">
            <v>24.564666666666664</v>
          </cell>
          <cell r="AG25">
            <v>154.34826666666669</v>
          </cell>
        </row>
        <row r="26">
          <cell r="A26">
            <v>38199</v>
          </cell>
          <cell r="C26" t="str">
            <v/>
          </cell>
          <cell r="E26">
            <v>3.19</v>
          </cell>
          <cell r="R26">
            <v>2.9545129032258068</v>
          </cell>
          <cell r="S26">
            <v>0.97351891220992459</v>
          </cell>
          <cell r="T26">
            <v>3.6300084354838713</v>
          </cell>
          <cell r="W26">
            <v>2.5</v>
          </cell>
          <cell r="AA26">
            <v>1.8117815230539596</v>
          </cell>
          <cell r="AB26">
            <v>486.36928571428587</v>
          </cell>
          <cell r="AE26" t="e">
            <v>#N/A</v>
          </cell>
          <cell r="AF26">
            <v>24.818064516129024</v>
          </cell>
          <cell r="AG26">
            <v>155.7746129032258</v>
          </cell>
        </row>
        <row r="27">
          <cell r="A27">
            <v>38230</v>
          </cell>
          <cell r="C27" t="str">
            <v/>
          </cell>
          <cell r="E27">
            <v>4.2</v>
          </cell>
          <cell r="R27">
            <v>3.0153290322580637</v>
          </cell>
          <cell r="S27">
            <v>1.0054114128223006</v>
          </cell>
          <cell r="T27">
            <v>3.6815261870967735</v>
          </cell>
          <cell r="W27">
            <v>2.5</v>
          </cell>
          <cell r="AA27">
            <v>2.1196195257002972</v>
          </cell>
          <cell r="AB27">
            <v>524.55480952380947</v>
          </cell>
          <cell r="AE27" t="e">
            <v>#N/A</v>
          </cell>
          <cell r="AF27">
            <v>25.374516129032259</v>
          </cell>
          <cell r="AG27">
            <v>159.40490322580641</v>
          </cell>
        </row>
        <row r="28">
          <cell r="A28">
            <v>38260</v>
          </cell>
          <cell r="C28" t="str">
            <v/>
          </cell>
          <cell r="E28">
            <v>4.4400000000000004</v>
          </cell>
          <cell r="R28">
            <v>2.9980500000000005</v>
          </cell>
          <cell r="S28">
            <v>1.0363276389372236</v>
          </cell>
          <cell r="T28">
            <v>3.6614202533333327</v>
          </cell>
          <cell r="W28">
            <v>2.5</v>
          </cell>
          <cell r="AA28">
            <v>2.2137527132365151</v>
          </cell>
          <cell r="AB28">
            <v>490.23136363636354</v>
          </cell>
          <cell r="AE28" t="e">
            <v>#N/A</v>
          </cell>
          <cell r="AF28">
            <v>25.575000000000003</v>
          </cell>
          <cell r="AG28">
            <v>160.2920666666667</v>
          </cell>
        </row>
        <row r="29">
          <cell r="A29">
            <v>38291</v>
          </cell>
          <cell r="C29" t="str">
            <v/>
          </cell>
          <cell r="E29">
            <v>4.3899999999999997</v>
          </cell>
          <cell r="R29">
            <v>2.969558064516129</v>
          </cell>
          <cell r="S29">
            <v>1.0414037725511183</v>
          </cell>
          <cell r="T29">
            <v>3.7165780548387102</v>
          </cell>
          <cell r="W29">
            <v>2.5</v>
          </cell>
          <cell r="AA29">
            <v>2.2520916057594333</v>
          </cell>
          <cell r="AB29">
            <v>557.37085000000002</v>
          </cell>
          <cell r="AE29" t="e">
            <v>#N/A</v>
          </cell>
          <cell r="AF29">
            <v>25.695483870967752</v>
          </cell>
          <cell r="AG29">
            <v>160.41648387096771</v>
          </cell>
        </row>
        <row r="30">
          <cell r="A30">
            <v>38321</v>
          </cell>
          <cell r="C30" t="str">
            <v/>
          </cell>
          <cell r="E30">
            <v>4.13</v>
          </cell>
          <cell r="R30">
            <v>2.9540999999999999</v>
          </cell>
          <cell r="S30">
            <v>1.0595166058775078</v>
          </cell>
          <cell r="T30">
            <v>3.8450170033333331</v>
          </cell>
          <cell r="W30">
            <v>2.5</v>
          </cell>
          <cell r="AA30">
            <v>2.2149994631732439</v>
          </cell>
          <cell r="AB30">
            <v>485.0049545454545</v>
          </cell>
          <cell r="AE30" t="e">
            <v>#N/A</v>
          </cell>
          <cell r="AF30">
            <v>26.078000000000014</v>
          </cell>
          <cell r="AG30">
            <v>162.89243333333329</v>
          </cell>
        </row>
        <row r="31">
          <cell r="A31">
            <v>38352</v>
          </cell>
          <cell r="C31" t="str">
            <v/>
          </cell>
          <cell r="E31">
            <v>4</v>
          </cell>
          <cell r="R31">
            <v>2.9719258064516128</v>
          </cell>
          <cell r="S31">
            <v>1.0936741343850216</v>
          </cell>
          <cell r="T31">
            <v>3.9853308096774192</v>
          </cell>
          <cell r="W31">
            <v>2.5</v>
          </cell>
          <cell r="AA31">
            <v>2.1510829052838187</v>
          </cell>
          <cell r="AB31">
            <v>310.59490909090903</v>
          </cell>
          <cell r="AE31" t="e">
            <v>#N/A</v>
          </cell>
          <cell r="AF31">
            <v>26.74</v>
          </cell>
          <cell r="AG31">
            <v>166.9288064516129</v>
          </cell>
        </row>
        <row r="32">
          <cell r="A32">
            <v>38383</v>
          </cell>
          <cell r="C32" t="str">
            <v/>
          </cell>
          <cell r="D32">
            <v>2.7827380952380953</v>
          </cell>
          <cell r="E32">
            <v>3.27</v>
          </cell>
          <cell r="R32">
            <v>2.9471225806451606</v>
          </cell>
          <cell r="S32">
            <v>1.095950330866162</v>
          </cell>
          <cell r="T32">
            <v>3.8708226096774196</v>
          </cell>
          <cell r="V32" t="str">
            <v>s/o</v>
          </cell>
          <cell r="W32">
            <v>2.6904761904761907</v>
          </cell>
          <cell r="AA32">
            <v>2.1200633278057119</v>
          </cell>
          <cell r="AB32">
            <v>225.24695238095242</v>
          </cell>
          <cell r="AE32" t="e">
            <v>#N/A</v>
          </cell>
          <cell r="AF32">
            <v>26.496451612903215</v>
          </cell>
          <cell r="AG32">
            <v>164.01409677419349</v>
          </cell>
        </row>
        <row r="33">
          <cell r="A33">
            <v>38411</v>
          </cell>
          <cell r="C33" t="str">
            <v/>
          </cell>
          <cell r="D33">
            <v>2.625</v>
          </cell>
          <cell r="E33">
            <v>2.93</v>
          </cell>
          <cell r="R33">
            <v>2.9159428571428565</v>
          </cell>
          <cell r="S33">
            <v>1.1213067599974222</v>
          </cell>
          <cell r="T33">
            <v>3.8007363035714286</v>
          </cell>
          <cell r="V33" t="str">
            <v>s/o</v>
          </cell>
          <cell r="W33">
            <v>2.75</v>
          </cell>
          <cell r="AA33">
            <v>2.1036141641428272</v>
          </cell>
          <cell r="AB33">
            <v>224.03049999999999</v>
          </cell>
          <cell r="AE33" t="e">
            <v>#N/A</v>
          </cell>
          <cell r="AF33">
            <v>26.50571428571428</v>
          </cell>
          <cell r="AG33">
            <v>162.79024999999999</v>
          </cell>
        </row>
        <row r="34">
          <cell r="A34">
            <v>38442</v>
          </cell>
          <cell r="C34" t="str">
            <v/>
          </cell>
          <cell r="D34">
            <v>2.7023809523809526</v>
          </cell>
          <cell r="E34">
            <v>3.09</v>
          </cell>
          <cell r="R34">
            <v>2.9251096774193552</v>
          </cell>
          <cell r="S34">
            <v>1.0806532075490296</v>
          </cell>
          <cell r="T34">
            <v>3.862071854838709</v>
          </cell>
          <cell r="V34" t="str">
            <v>s/o</v>
          </cell>
          <cell r="W34">
            <v>2.75</v>
          </cell>
          <cell r="AA34">
            <v>2.2537069293530982</v>
          </cell>
          <cell r="AB34">
            <v>299.28857142857146</v>
          </cell>
          <cell r="AE34" t="e">
            <v>#N/A</v>
          </cell>
          <cell r="AF34">
            <v>26.245161290322578</v>
          </cell>
          <cell r="AG34">
            <v>159.96587096774189</v>
          </cell>
        </row>
        <row r="35">
          <cell r="A35">
            <v>38472</v>
          </cell>
          <cell r="C35" t="str">
            <v/>
          </cell>
          <cell r="D35">
            <v>3.2529761904761907</v>
          </cell>
          <cell r="E35">
            <v>3.9</v>
          </cell>
          <cell r="R35">
            <v>2.9012400000000009</v>
          </cell>
          <cell r="S35">
            <v>1.1246837927423881</v>
          </cell>
          <cell r="T35">
            <v>3.7543544499999992</v>
          </cell>
          <cell r="V35" t="str">
            <v>s/o</v>
          </cell>
          <cell r="W35">
            <v>3.2261904761904763</v>
          </cell>
          <cell r="AA35">
            <v>2.68637141256561</v>
          </cell>
          <cell r="AB35">
            <v>284.25042857142864</v>
          </cell>
          <cell r="AE35" t="e">
            <v>#N/A</v>
          </cell>
          <cell r="AF35">
            <v>26.342000000000006</v>
          </cell>
          <cell r="AG35">
            <v>159.69040000000001</v>
          </cell>
        </row>
        <row r="36">
          <cell r="A36">
            <v>38503</v>
          </cell>
          <cell r="C36" t="str">
            <v/>
          </cell>
          <cell r="D36">
            <v>3.9404761904761907</v>
          </cell>
          <cell r="E36">
            <v>4.9000000000000004</v>
          </cell>
          <cell r="R36">
            <v>2.8916064516129039</v>
          </cell>
          <cell r="S36">
            <v>1.17881646633362</v>
          </cell>
          <cell r="T36">
            <v>3.667493632258064</v>
          </cell>
          <cell r="V36" t="str">
            <v>s/o</v>
          </cell>
          <cell r="W36">
            <v>3.75</v>
          </cell>
          <cell r="AA36">
            <v>3.20520168309343</v>
          </cell>
          <cell r="AB36">
            <v>406.90947619047608</v>
          </cell>
          <cell r="AE36" t="e">
            <v>#N/A</v>
          </cell>
          <cell r="AF36">
            <v>26.618709677419361</v>
          </cell>
          <cell r="AG36">
            <v>161.15199999999999</v>
          </cell>
        </row>
        <row r="37">
          <cell r="A37">
            <v>38533</v>
          </cell>
          <cell r="C37" t="str">
            <v/>
          </cell>
          <cell r="D37">
            <v>4.0654761904761907</v>
          </cell>
          <cell r="E37">
            <v>5.26</v>
          </cell>
          <cell r="R37">
            <v>2.8829433333333352</v>
          </cell>
          <cell r="S37">
            <v>1.1943155380524209</v>
          </cell>
          <cell r="T37">
            <v>3.5092033633333339</v>
          </cell>
          <cell r="V37">
            <v>2.6904577324615309</v>
          </cell>
          <cell r="W37">
            <v>3.9642857142857144</v>
          </cell>
          <cell r="AA37">
            <v>4.6055331624546438</v>
          </cell>
          <cell r="AB37">
            <v>472.65500000000003</v>
          </cell>
          <cell r="AE37" t="e">
            <v>#N/A</v>
          </cell>
          <cell r="AF37">
            <v>26.432333333333336</v>
          </cell>
          <cell r="AG37">
            <v>159.0567666666667</v>
          </cell>
        </row>
        <row r="38">
          <cell r="A38">
            <v>38564</v>
          </cell>
          <cell r="C38" t="str">
            <v/>
          </cell>
          <cell r="D38">
            <v>4.7172619047619051</v>
          </cell>
          <cell r="E38">
            <v>5.91</v>
          </cell>
          <cell r="R38">
            <v>2.869403225806451</v>
          </cell>
          <cell r="S38">
            <v>1.2106807065010179</v>
          </cell>
          <cell r="T38">
            <v>3.4582576548387096</v>
          </cell>
          <cell r="V38" t="e">
            <v>#VALUE!</v>
          </cell>
          <cell r="W38">
            <v>4.25</v>
          </cell>
          <cell r="AA38">
            <v>5.0150327820752691</v>
          </cell>
          <cell r="AB38">
            <v>472.36252380952368</v>
          </cell>
          <cell r="AE38" t="e">
            <v>#N/A</v>
          </cell>
          <cell r="AF38">
            <v>26.423870967741927</v>
          </cell>
          <cell r="AG38">
            <v>157.88170967741931</v>
          </cell>
        </row>
        <row r="39">
          <cell r="A39">
            <v>38595</v>
          </cell>
          <cell r="C39" t="str">
            <v/>
          </cell>
          <cell r="D39">
            <v>4.3522727272727275</v>
          </cell>
          <cell r="E39">
            <v>5.35</v>
          </cell>
          <cell r="R39">
            <v>2.8884032258064507</v>
          </cell>
          <cell r="S39">
            <v>1.2195151226182821</v>
          </cell>
          <cell r="T39">
            <v>3.5571167522580649</v>
          </cell>
          <cell r="V39" t="e">
            <v>#VALUE!</v>
          </cell>
          <cell r="W39">
            <v>4.25</v>
          </cell>
          <cell r="AA39">
            <v>4.2507503059377738</v>
          </cell>
          <cell r="AB39">
            <v>366.23609090909093</v>
          </cell>
          <cell r="AE39" t="e">
            <v>#N/A</v>
          </cell>
          <cell r="AF39">
            <v>26.874193548387105</v>
          </cell>
          <cell r="AG39">
            <v>160.027064516129</v>
          </cell>
        </row>
        <row r="40">
          <cell r="A40">
            <v>38625</v>
          </cell>
          <cell r="C40" t="str">
            <v/>
          </cell>
          <cell r="D40">
            <v>4.4829545454545459</v>
          </cell>
          <cell r="E40">
            <v>5.74</v>
          </cell>
          <cell r="R40">
            <v>2.9115333333333329</v>
          </cell>
          <cell r="S40">
            <v>1.2678231630668941</v>
          </cell>
          <cell r="T40">
            <v>3.5736426599999995</v>
          </cell>
          <cell r="V40" t="e">
            <v>#VALUE!</v>
          </cell>
          <cell r="W40">
            <v>4.25</v>
          </cell>
          <cell r="AA40">
            <v>4.4974056404875515</v>
          </cell>
          <cell r="AB40">
            <v>458.54272727272723</v>
          </cell>
          <cell r="AE40" t="e">
            <v>#N/A</v>
          </cell>
          <cell r="AF40">
            <v>27.377666666666666</v>
          </cell>
          <cell r="AG40">
            <v>162.33153333333331</v>
          </cell>
        </row>
        <row r="41">
          <cell r="A41">
            <v>38656</v>
          </cell>
          <cell r="C41" t="str">
            <v/>
          </cell>
          <cell r="D41">
            <v>4.625</v>
          </cell>
          <cell r="E41">
            <v>6.05</v>
          </cell>
          <cell r="R41">
            <v>2.9650967741935479</v>
          </cell>
          <cell r="S41">
            <v>1.3152499959929573</v>
          </cell>
          <cell r="T41">
            <v>3.5738661225806445</v>
          </cell>
          <cell r="V41" t="e">
            <v>#VALUE!</v>
          </cell>
          <cell r="W41">
            <v>4.2625000000000002</v>
          </cell>
          <cell r="AA41">
            <v>4.6246446559928236</v>
          </cell>
          <cell r="AB41">
            <v>765.55379999999991</v>
          </cell>
          <cell r="AE41" t="e">
            <v>#N/A</v>
          </cell>
          <cell r="AF41">
            <v>27.903870967741938</v>
          </cell>
          <cell r="AG41">
            <v>164.50716129032261</v>
          </cell>
        </row>
        <row r="42">
          <cell r="A42">
            <v>38686</v>
          </cell>
          <cell r="C42" t="str">
            <v/>
          </cell>
          <cell r="D42">
            <v>5.0823863636363633</v>
          </cell>
          <cell r="E42">
            <v>6.67</v>
          </cell>
          <cell r="R42">
            <v>2.9668799999999989</v>
          </cell>
          <cell r="S42">
            <v>1.3419376526525082</v>
          </cell>
          <cell r="T42">
            <v>3.4940904133333328</v>
          </cell>
          <cell r="V42" t="e">
            <v>#VALUE!</v>
          </cell>
          <cell r="W42">
            <v>4.5</v>
          </cell>
          <cell r="AA42">
            <v>6.6089434655678518</v>
          </cell>
          <cell r="AB42">
            <v>883.54272727272723</v>
          </cell>
          <cell r="AE42" t="e">
            <v>#N/A</v>
          </cell>
          <cell r="AF42">
            <v>27.963333333333328</v>
          </cell>
          <cell r="AG42">
            <v>163.58000000000001</v>
          </cell>
        </row>
        <row r="43">
          <cell r="A43">
            <v>38717</v>
          </cell>
          <cell r="C43" t="str">
            <v/>
          </cell>
          <cell r="D43">
            <v>5.5029761904761907</v>
          </cell>
          <cell r="E43">
            <v>7.44</v>
          </cell>
          <cell r="R43">
            <v>3.0136258064516124</v>
          </cell>
          <cell r="S43">
            <v>1.3202473927718879</v>
          </cell>
          <cell r="T43">
            <v>3.5747196129032268</v>
          </cell>
          <cell r="V43" t="e">
            <v>#VALUE!</v>
          </cell>
          <cell r="W43">
            <v>4.9761904761904763</v>
          </cell>
          <cell r="AA43">
            <v>6.6768217929782416</v>
          </cell>
          <cell r="AB43">
            <v>822.40447619047632</v>
          </cell>
          <cell r="AE43" t="e">
            <v>#N/A</v>
          </cell>
          <cell r="AF43">
            <v>28.226774193548387</v>
          </cell>
          <cell r="AG43">
            <v>163.52145161290321</v>
          </cell>
        </row>
        <row r="44">
          <cell r="A44">
            <v>38748</v>
          </cell>
          <cell r="C44" t="str">
            <v/>
          </cell>
          <cell r="D44">
            <v>6.2272727272727275</v>
          </cell>
          <cell r="E44">
            <v>8.2200000000000006</v>
          </cell>
          <cell r="R44">
            <v>3.0454419354838711</v>
          </cell>
          <cell r="S44">
            <v>1.3445068651701566</v>
          </cell>
          <cell r="T44">
            <v>3.6916577032258053</v>
          </cell>
          <cell r="V44" t="e">
            <v>#VALUE!</v>
          </cell>
          <cell r="W44">
            <v>5</v>
          </cell>
          <cell r="AA44">
            <v>7.1546472864658544</v>
          </cell>
          <cell r="AB44">
            <v>778.09463636363648</v>
          </cell>
          <cell r="AE44" t="e">
            <v>#N/A</v>
          </cell>
          <cell r="AF44">
            <v>28.714193548387108</v>
          </cell>
          <cell r="AG44">
            <v>164.93612903225809</v>
          </cell>
        </row>
        <row r="45">
          <cell r="A45">
            <v>38776</v>
          </cell>
          <cell r="C45" t="str">
            <v/>
          </cell>
          <cell r="D45">
            <v>6.0562500000000004</v>
          </cell>
          <cell r="E45">
            <v>7.37</v>
          </cell>
          <cell r="R45">
            <v>3.0690999999999993</v>
          </cell>
          <cell r="S45">
            <v>1.4238163020678545</v>
          </cell>
          <cell r="T45">
            <v>3.6647133428571421</v>
          </cell>
          <cell r="V45" t="e">
            <v>#VALUE!</v>
          </cell>
          <cell r="W45">
            <v>5</v>
          </cell>
          <cell r="AA45">
            <v>5.3171260507473779</v>
          </cell>
          <cell r="AB45">
            <v>730.90474999999992</v>
          </cell>
          <cell r="AE45" t="e">
            <v>#N/A</v>
          </cell>
          <cell r="AF45">
            <v>29.330357142857146</v>
          </cell>
          <cell r="AG45">
            <v>167.8184642857143</v>
          </cell>
        </row>
        <row r="46">
          <cell r="A46">
            <v>38807</v>
          </cell>
          <cell r="C46" t="str">
            <v/>
          </cell>
          <cell r="D46">
            <v>6.3721590909090908</v>
          </cell>
          <cell r="E46">
            <v>8.1999999999999993</v>
          </cell>
          <cell r="R46">
            <v>3.0758096774193544</v>
          </cell>
          <cell r="S46">
            <v>1.4338180660692015</v>
          </cell>
          <cell r="T46">
            <v>3.7026503870967735</v>
          </cell>
          <cell r="V46" t="e">
            <v>#VALUE!</v>
          </cell>
          <cell r="W46">
            <v>5</v>
          </cell>
          <cell r="AA46">
            <v>8.210944401576354</v>
          </cell>
          <cell r="AB46">
            <v>918.89827272727268</v>
          </cell>
          <cell r="AE46" t="e">
            <v>#N/A</v>
          </cell>
          <cell r="AF46">
            <v>29.454193548387092</v>
          </cell>
          <cell r="AG46">
            <v>167.68493548387099</v>
          </cell>
        </row>
        <row r="47">
          <cell r="A47">
            <v>38837</v>
          </cell>
          <cell r="C47" t="str">
            <v/>
          </cell>
          <cell r="D47">
            <v>7.0590277777777777</v>
          </cell>
          <cell r="E47">
            <v>8.99</v>
          </cell>
          <cell r="R47">
            <v>3.0679400000000006</v>
          </cell>
          <cell r="S47">
            <v>1.4387930534220175</v>
          </cell>
          <cell r="T47">
            <v>3.7565390456666665</v>
          </cell>
          <cell r="V47" t="e">
            <v>#VALUE!</v>
          </cell>
          <cell r="W47">
            <v>5</v>
          </cell>
          <cell r="AA47">
            <v>7.4481060188189403</v>
          </cell>
          <cell r="AB47">
            <v>866.06599999999992</v>
          </cell>
          <cell r="AE47" t="e">
            <v>#N/A</v>
          </cell>
          <cell r="AF47">
            <v>29.60766666666667</v>
          </cell>
          <cell r="AG47">
            <v>167.2594666666667</v>
          </cell>
        </row>
        <row r="48">
          <cell r="A48">
            <v>38868</v>
          </cell>
          <cell r="C48" t="str">
            <v/>
          </cell>
          <cell r="D48">
            <v>7.0178571428571432</v>
          </cell>
          <cell r="E48">
            <v>8.94</v>
          </cell>
          <cell r="R48">
            <v>3.0551967741935484</v>
          </cell>
          <cell r="S48">
            <v>1.4082543929585412</v>
          </cell>
          <cell r="T48">
            <v>3.8993646929032253</v>
          </cell>
          <cell r="V48" t="e">
            <v>#VALUE!</v>
          </cell>
          <cell r="W48">
            <v>5.2857142857142856</v>
          </cell>
          <cell r="AA48">
            <v>5.9280105555056153</v>
          </cell>
          <cell r="AB48">
            <v>855.50119047619023</v>
          </cell>
          <cell r="AE48" t="e">
            <v>#N/A</v>
          </cell>
          <cell r="AF48">
            <v>29.580645161290331</v>
          </cell>
          <cell r="AG48">
            <v>166.47</v>
          </cell>
        </row>
        <row r="49">
          <cell r="A49">
            <v>38898</v>
          </cell>
          <cell r="C49" t="str">
            <v/>
          </cell>
          <cell r="D49">
            <v>6.7589285714285712</v>
          </cell>
          <cell r="E49">
            <v>8.9</v>
          </cell>
          <cell r="R49">
            <v>3.0806966666666664</v>
          </cell>
          <cell r="S49">
            <v>1.3691886434026899</v>
          </cell>
          <cell r="T49">
            <v>3.90504783</v>
          </cell>
          <cell r="V49" t="e">
            <v>#VALUE!</v>
          </cell>
          <cell r="W49">
            <v>5.666666666666667</v>
          </cell>
          <cell r="AA49">
            <v>7.0999689455391275</v>
          </cell>
          <cell r="AB49">
            <v>923.41614285714297</v>
          </cell>
          <cell r="AE49" t="e">
            <v>#N/A</v>
          </cell>
          <cell r="AF49">
            <v>29.3</v>
          </cell>
          <cell r="AG49">
            <v>164.32939999999999</v>
          </cell>
        </row>
        <row r="50">
          <cell r="A50">
            <v>38929</v>
          </cell>
          <cell r="C50" t="str">
            <v/>
          </cell>
          <cell r="D50">
            <v>7.333333333333333</v>
          </cell>
          <cell r="E50">
            <v>9.16</v>
          </cell>
          <cell r="R50">
            <v>3.0821935483870964</v>
          </cell>
          <cell r="S50">
            <v>1.4087471598340491</v>
          </cell>
          <cell r="T50">
            <v>3.9172143903225805</v>
          </cell>
          <cell r="V50" t="e">
            <v>#VALUE!</v>
          </cell>
          <cell r="W50">
            <v>5.75</v>
          </cell>
          <cell r="AA50">
            <v>7.7082647497946803</v>
          </cell>
          <cell r="AB50">
            <v>1094.9816666666668</v>
          </cell>
          <cell r="AE50" t="e">
            <v>#N/A</v>
          </cell>
          <cell r="AF50">
            <v>29.654516129032267</v>
          </cell>
          <cell r="AG50">
            <v>165.70854838709681</v>
          </cell>
        </row>
        <row r="51">
          <cell r="A51">
            <v>38960</v>
          </cell>
          <cell r="C51" t="str">
            <v/>
          </cell>
          <cell r="D51">
            <v>7.5170454545454541</v>
          </cell>
          <cell r="E51">
            <v>9.4600000000000009</v>
          </cell>
          <cell r="R51">
            <v>3.0783870967741938</v>
          </cell>
          <cell r="S51">
            <v>1.4274264177070739</v>
          </cell>
          <cell r="T51">
            <v>3.9450620516129038</v>
          </cell>
          <cell r="V51" t="e">
            <v>#VALUE!</v>
          </cell>
          <cell r="W51">
            <v>5.75</v>
          </cell>
          <cell r="AA51">
            <v>6.8711825240140003</v>
          </cell>
          <cell r="AB51">
            <v>1064.3980000000001</v>
          </cell>
          <cell r="AE51" t="e">
            <v>#N/A</v>
          </cell>
          <cell r="AF51">
            <v>29.843225806451624</v>
          </cell>
          <cell r="AG51">
            <v>166.25180645161291</v>
          </cell>
        </row>
        <row r="52">
          <cell r="A52">
            <v>38990</v>
          </cell>
          <cell r="C52" t="str">
            <v/>
          </cell>
          <cell r="D52">
            <v>7.333333333333333</v>
          </cell>
          <cell r="E52">
            <v>9.44</v>
          </cell>
          <cell r="R52">
            <v>3.0996200000000007</v>
          </cell>
          <cell r="S52">
            <v>1.4304620566143669</v>
          </cell>
          <cell r="T52">
            <v>3.9438525073333333</v>
          </cell>
          <cell r="V52" t="e">
            <v>#VALUE!</v>
          </cell>
          <cell r="W52">
            <v>5.75</v>
          </cell>
          <cell r="AA52">
            <v>7.5450855255083509</v>
          </cell>
          <cell r="AB52">
            <v>1111.69</v>
          </cell>
          <cell r="AE52" t="e">
            <v>#N/A</v>
          </cell>
          <cell r="AF52">
            <v>29.968333333333337</v>
          </cell>
          <cell r="AG52">
            <v>165.90013333333329</v>
          </cell>
        </row>
        <row r="53">
          <cell r="A53">
            <v>39021</v>
          </cell>
          <cell r="C53" t="str">
            <v/>
          </cell>
          <cell r="D53">
            <v>7.1845238095238093</v>
          </cell>
          <cell r="E53">
            <v>9.44</v>
          </cell>
          <cell r="R53">
            <v>3.0984612903225801</v>
          </cell>
          <cell r="S53">
            <v>1.4418150070653093</v>
          </cell>
          <cell r="T53">
            <v>3.9116566161290334</v>
          </cell>
          <cell r="V53" t="e">
            <v>#VALUE!</v>
          </cell>
          <cell r="W53">
            <v>6</v>
          </cell>
          <cell r="AA53">
            <v>6.6197577456389958</v>
          </cell>
          <cell r="AB53">
            <v>993.96976190476198</v>
          </cell>
          <cell r="AE53" t="e">
            <v>#N/A</v>
          </cell>
          <cell r="AF53">
            <v>30.026451612903223</v>
          </cell>
          <cell r="AG53">
            <v>164.77109677419361</v>
          </cell>
        </row>
        <row r="54">
          <cell r="A54">
            <v>39051</v>
          </cell>
          <cell r="C54" t="str">
            <v/>
          </cell>
          <cell r="D54">
            <v>7.395833333333333</v>
          </cell>
          <cell r="E54">
            <v>9.57</v>
          </cell>
          <cell r="R54">
            <v>3.0760799999999988</v>
          </cell>
          <cell r="S54">
            <v>1.4250717032759526</v>
          </cell>
          <cell r="T54">
            <v>3.9632949666666657</v>
          </cell>
          <cell r="V54" t="e">
            <v>#VALUE!</v>
          </cell>
          <cell r="W54">
            <v>6.2380952380952381</v>
          </cell>
          <cell r="AA54">
            <v>7.981227763528322</v>
          </cell>
          <cell r="AB54">
            <v>1269.760047619048</v>
          </cell>
          <cell r="AE54" t="e">
            <v>#N/A</v>
          </cell>
          <cell r="AF54">
            <v>29.932666666666666</v>
          </cell>
          <cell r="AG54">
            <v>163.15129999999999</v>
          </cell>
        </row>
        <row r="55">
          <cell r="A55">
            <v>39082</v>
          </cell>
          <cell r="C55" t="str">
            <v/>
          </cell>
          <cell r="D55">
            <v>7.9111842105263159</v>
          </cell>
          <cell r="E55">
            <v>9.8000000000000007</v>
          </cell>
          <cell r="R55">
            <v>3.0601193548387093</v>
          </cell>
          <cell r="S55">
            <v>1.4229922608183807</v>
          </cell>
          <cell r="T55">
            <v>4.0388970580645163</v>
          </cell>
          <cell r="V55" t="e">
            <v>#VALUE!</v>
          </cell>
          <cell r="W55">
            <v>6.25</v>
          </cell>
          <cell r="AA55">
            <v>7.9691238321134117</v>
          </cell>
          <cell r="AB55">
            <v>1506.2599473684211</v>
          </cell>
          <cell r="AE55" t="e">
            <v>#N/A</v>
          </cell>
          <cell r="AF55">
            <v>29.99806451612903</v>
          </cell>
          <cell r="AG55">
            <v>162.7475483870968</v>
          </cell>
        </row>
        <row r="56">
          <cell r="A56">
            <v>39113</v>
          </cell>
          <cell r="C56" t="str">
            <v/>
          </cell>
          <cell r="D56">
            <v>7.4893022555999478</v>
          </cell>
          <cell r="E56">
            <v>9.25</v>
          </cell>
          <cell r="R56">
            <v>3.0850967741935493</v>
          </cell>
          <cell r="S56">
            <v>1.4423923669990231</v>
          </cell>
          <cell r="T56">
            <v>4.008698735483871</v>
          </cell>
          <cell r="V56" t="e">
            <v>#VALUE!</v>
          </cell>
          <cell r="W56">
            <v>6.4886363636363633</v>
          </cell>
          <cell r="AA56">
            <v>6.7908209494382117</v>
          </cell>
          <cell r="AB56">
            <v>1121.4488181818183</v>
          </cell>
          <cell r="AE56" t="e">
            <v>#N/A</v>
          </cell>
          <cell r="AF56">
            <v>30.113548387096767</v>
          </cell>
          <cell r="AG56">
            <v>162.30222580645159</v>
          </cell>
        </row>
        <row r="57">
          <cell r="A57">
            <v>39141</v>
          </cell>
          <cell r="C57" t="str">
            <v/>
          </cell>
          <cell r="D57">
            <v>6.985267692196528</v>
          </cell>
          <cell r="E57">
            <v>7.96</v>
          </cell>
          <cell r="R57">
            <v>3.1026571428571432</v>
          </cell>
          <cell r="S57">
            <v>1.4784818806151627</v>
          </cell>
          <cell r="T57">
            <v>4.0585306749999992</v>
          </cell>
          <cell r="V57" t="e">
            <v>#VALUE!</v>
          </cell>
          <cell r="W57">
            <v>6.6749999999999998</v>
          </cell>
          <cell r="AA57">
            <v>6.6959734144053353</v>
          </cell>
          <cell r="AB57">
            <v>940.82210000000009</v>
          </cell>
          <cell r="AE57" t="e">
            <v>#N/A</v>
          </cell>
          <cell r="AF57">
            <v>30.537857142857149</v>
          </cell>
          <cell r="AG57">
            <v>163.7537142857143</v>
          </cell>
        </row>
        <row r="58">
          <cell r="A58">
            <v>39172</v>
          </cell>
          <cell r="C58" t="str">
            <v/>
          </cell>
          <cell r="D58">
            <v>7.2196825971268304</v>
          </cell>
          <cell r="E58">
            <v>8.2899999999999991</v>
          </cell>
          <cell r="R58">
            <v>3.100509677419355</v>
          </cell>
          <cell r="S58">
            <v>1.4843616754066329</v>
          </cell>
          <cell r="T58">
            <v>4.1100283516129039</v>
          </cell>
          <cell r="V58" t="e">
            <v>#VALUE!</v>
          </cell>
          <cell r="W58">
            <v>6.8977272727272725</v>
          </cell>
          <cell r="AA58">
            <v>7.6396134039115653</v>
          </cell>
          <cell r="AB58">
            <v>1104.3536818181819</v>
          </cell>
          <cell r="AE58" t="e">
            <v>#N/A</v>
          </cell>
          <cell r="AF58">
            <v>30.678064516129034</v>
          </cell>
          <cell r="AG58">
            <v>163.7210967741936</v>
          </cell>
        </row>
        <row r="59">
          <cell r="A59">
            <v>39202</v>
          </cell>
          <cell r="C59" t="str">
            <v/>
          </cell>
          <cell r="D59">
            <v>6.9946035169176568</v>
          </cell>
          <cell r="E59">
            <v>7.96</v>
          </cell>
          <cell r="R59">
            <v>3.0913333333333326</v>
          </cell>
          <cell r="S59">
            <v>1.52224086995513</v>
          </cell>
          <cell r="T59">
            <v>4.177971330000001</v>
          </cell>
          <cell r="V59" t="e">
            <v>#VALUE!</v>
          </cell>
          <cell r="W59">
            <v>7</v>
          </cell>
          <cell r="AA59">
            <v>7.0635485008426633</v>
          </cell>
          <cell r="AB59">
            <v>850.01455555555549</v>
          </cell>
          <cell r="AE59" t="e">
            <v>#N/A</v>
          </cell>
          <cell r="AF59">
            <v>31.10166666666667</v>
          </cell>
          <cell r="AG59">
            <v>163.76243333333329</v>
          </cell>
        </row>
        <row r="60">
          <cell r="A60">
            <v>39233</v>
          </cell>
          <cell r="C60" t="str">
            <v/>
          </cell>
          <cell r="D60">
            <v>6.9744431855670754</v>
          </cell>
          <cell r="E60">
            <v>7.66</v>
          </cell>
          <cell r="R60">
            <v>3.0808677419354846</v>
          </cell>
          <cell r="S60">
            <v>1.5516699122277806</v>
          </cell>
          <cell r="T60">
            <v>4.1652353258064512</v>
          </cell>
          <cell r="V60" t="e">
            <v>#VALUE!</v>
          </cell>
          <cell r="W60">
            <v>7.25</v>
          </cell>
          <cell r="AA60">
            <v>7.6174460251265961</v>
          </cell>
          <cell r="AB60">
            <v>1229.2760476190476</v>
          </cell>
          <cell r="AE60" t="e">
            <v>#N/A</v>
          </cell>
          <cell r="AF60">
            <v>31.331612903225821</v>
          </cell>
          <cell r="AG60">
            <v>162.06738709677421</v>
          </cell>
        </row>
        <row r="61">
          <cell r="A61">
            <v>39263</v>
          </cell>
          <cell r="C61" t="str">
            <v/>
          </cell>
          <cell r="D61">
            <v>6.7311074477291406</v>
          </cell>
          <cell r="E61">
            <v>7.91</v>
          </cell>
          <cell r="R61">
            <v>3.0787766666666667</v>
          </cell>
          <cell r="S61">
            <v>1.5939856174986005</v>
          </cell>
          <cell r="T61">
            <v>4.1340640396666668</v>
          </cell>
          <cell r="V61" t="e">
            <v>#VALUE!</v>
          </cell>
          <cell r="W61">
            <v>7.4</v>
          </cell>
          <cell r="AA61">
            <v>7.91505321884447</v>
          </cell>
          <cell r="AB61">
            <v>1289.1792499999999</v>
          </cell>
          <cell r="AE61" t="e">
            <v>#N/A</v>
          </cell>
          <cell r="AF61">
            <v>31.565666666666672</v>
          </cell>
          <cell r="AG61">
            <v>159.999</v>
          </cell>
        </row>
        <row r="62">
          <cell r="A62">
            <v>39294</v>
          </cell>
          <cell r="C62" t="str">
            <v/>
          </cell>
          <cell r="D62">
            <v>7.4107460424023923</v>
          </cell>
          <cell r="E62">
            <v>8.59</v>
          </cell>
          <cell r="R62">
            <v>3.11</v>
          </cell>
          <cell r="S62">
            <v>1.6508927490246363</v>
          </cell>
          <cell r="T62">
            <v>4.2696976580645165</v>
          </cell>
          <cell r="V62" t="e">
            <v>#VALUE!</v>
          </cell>
          <cell r="W62">
            <v>7.6071428571428568</v>
          </cell>
          <cell r="AA62">
            <v>10.473832751271743</v>
          </cell>
          <cell r="AB62">
            <v>1391.6189523809526</v>
          </cell>
          <cell r="AE62" t="e">
            <v>#N/A</v>
          </cell>
          <cell r="AF62">
            <v>32.417096774193546</v>
          </cell>
          <cell r="AG62">
            <v>160.71041935483871</v>
          </cell>
        </row>
        <row r="63">
          <cell r="A63">
            <v>39325</v>
          </cell>
          <cell r="C63" t="str">
            <v/>
          </cell>
          <cell r="D63">
            <v>8.7456879286680405</v>
          </cell>
          <cell r="E63">
            <v>10.52</v>
          </cell>
          <cell r="R63">
            <v>3.1526935483870968</v>
          </cell>
          <cell r="S63">
            <v>1.6114975751860579</v>
          </cell>
          <cell r="T63">
            <v>4.2999390387096792</v>
          </cell>
          <cell r="V63" t="e">
            <v>#VALUE!</v>
          </cell>
          <cell r="W63">
            <v>7.75</v>
          </cell>
          <cell r="AA63">
            <v>10.632650052917255</v>
          </cell>
          <cell r="AB63">
            <v>1464.9371363636365</v>
          </cell>
          <cell r="AE63" t="e">
            <v>#N/A</v>
          </cell>
          <cell r="AF63">
            <v>32.350645161290323</v>
          </cell>
          <cell r="AG63">
            <v>156.56261290322581</v>
          </cell>
        </row>
        <row r="64">
          <cell r="A64">
            <v>39355</v>
          </cell>
          <cell r="C64" t="str">
            <v/>
          </cell>
          <cell r="D64">
            <v>10.250757592521662</v>
          </cell>
          <cell r="E64">
            <v>12.99</v>
          </cell>
          <cell r="R64">
            <v>3.147863333333333</v>
          </cell>
          <cell r="S64">
            <v>1.6542304466572177</v>
          </cell>
          <cell r="T64">
            <v>4.3820946906666665</v>
          </cell>
          <cell r="V64" t="e">
            <v>#VALUE!</v>
          </cell>
          <cell r="W64">
            <v>7.875</v>
          </cell>
          <cell r="AA64">
            <v>11.004965243357068</v>
          </cell>
          <cell r="AB64">
            <v>1145.95705</v>
          </cell>
          <cell r="AE64" t="e">
            <v>#N/A</v>
          </cell>
          <cell r="AF64">
            <v>32.855666666666657</v>
          </cell>
          <cell r="AG64">
            <v>155.41273333333331</v>
          </cell>
        </row>
        <row r="65">
          <cell r="A65">
            <v>39386</v>
          </cell>
          <cell r="C65" t="str">
            <v/>
          </cell>
          <cell r="D65">
            <v>10.297917370063663</v>
          </cell>
          <cell r="E65">
            <v>12.56</v>
          </cell>
          <cell r="R65">
            <v>3.160883870967742</v>
          </cell>
          <cell r="S65">
            <v>1.7576971181461143</v>
          </cell>
          <cell r="T65">
            <v>4.4982744967741928</v>
          </cell>
          <cell r="V65" t="e">
            <v>#VALUE!</v>
          </cell>
          <cell r="W65">
            <v>8.25</v>
          </cell>
          <cell r="AA65">
            <v>8.7974515282921946</v>
          </cell>
          <cell r="AB65">
            <v>1025.8450000000003</v>
          </cell>
          <cell r="AE65" t="e">
            <v>#N/A</v>
          </cell>
          <cell r="AF65">
            <v>33.969032258064509</v>
          </cell>
          <cell r="AG65">
            <v>158.29429032258059</v>
          </cell>
        </row>
        <row r="66">
          <cell r="A66">
            <v>39416</v>
          </cell>
          <cell r="C66" t="str">
            <v/>
          </cell>
          <cell r="D66">
            <v>9.0830818070811628</v>
          </cell>
          <cell r="E66">
            <v>13.7</v>
          </cell>
          <cell r="R66">
            <v>3.1356466666666654</v>
          </cell>
          <cell r="S66">
            <v>1.7751599187199025</v>
          </cell>
          <cell r="T66">
            <v>4.6022327166666663</v>
          </cell>
          <cell r="V66" t="e">
            <v>#VALUE!</v>
          </cell>
          <cell r="W66">
            <v>8.25</v>
          </cell>
          <cell r="AA66">
            <v>9.9033064859806768</v>
          </cell>
          <cell r="AB66">
            <v>1072.0308571428573</v>
          </cell>
          <cell r="AE66" t="e">
            <v>#N/A</v>
          </cell>
          <cell r="AF66">
            <v>34.215000000000003</v>
          </cell>
          <cell r="AG66">
            <v>159.23310000000001</v>
          </cell>
        </row>
        <row r="67">
          <cell r="A67">
            <v>39447</v>
          </cell>
          <cell r="C67" t="str">
            <v/>
          </cell>
          <cell r="D67">
            <v>10.16986257676429</v>
          </cell>
          <cell r="E67">
            <v>13.52</v>
          </cell>
          <cell r="R67">
            <v>3.1406677419354829</v>
          </cell>
          <cell r="S67">
            <v>1.7611797593398248</v>
          </cell>
          <cell r="T67">
            <v>4.5755432180645155</v>
          </cell>
          <cell r="V67" t="e">
            <v>#VALUE!</v>
          </cell>
          <cell r="W67">
            <v>8.25</v>
          </cell>
          <cell r="AA67">
            <v>9.1267810498254018</v>
          </cell>
          <cell r="AB67">
            <v>919.46294444444459</v>
          </cell>
          <cell r="AE67" t="e">
            <v>#N/A</v>
          </cell>
          <cell r="AF67">
            <v>34.108387096774202</v>
          </cell>
          <cell r="AG67">
            <v>159.11022580645161</v>
          </cell>
        </row>
        <row r="68">
          <cell r="A68">
            <v>39478</v>
          </cell>
          <cell r="C68" t="str">
            <v/>
          </cell>
          <cell r="D68">
            <v>8.4494596383955152</v>
          </cell>
          <cell r="E68">
            <v>10.69</v>
          </cell>
          <cell r="R68">
            <v>3.144432258064517</v>
          </cell>
          <cell r="S68">
            <v>1.7735498042685289</v>
          </cell>
          <cell r="T68">
            <v>4.6249991580645151</v>
          </cell>
          <cell r="V68" t="e">
            <v>#VALUE!</v>
          </cell>
          <cell r="W68">
            <v>8.25</v>
          </cell>
          <cell r="Y68">
            <v>7.9318863636363632</v>
          </cell>
          <cell r="Z68">
            <v>400.01286908982638</v>
          </cell>
          <cell r="AA68">
            <v>8.0654812133981224</v>
          </cell>
          <cell r="AB68">
            <v>713.71463636363637</v>
          </cell>
          <cell r="AE68" t="e">
            <v>#N/A</v>
          </cell>
          <cell r="AF68">
            <v>34.48612903225807</v>
          </cell>
          <cell r="AG68">
            <v>159.27341935483869</v>
          </cell>
        </row>
        <row r="69">
          <cell r="A69">
            <v>39507</v>
          </cell>
          <cell r="C69" t="str">
            <v/>
          </cell>
          <cell r="D69">
            <v>7.7581952934038902</v>
          </cell>
          <cell r="E69">
            <v>8.31</v>
          </cell>
          <cell r="R69">
            <v>3.158010344827586</v>
          </cell>
          <cell r="S69">
            <v>1.8209986807712231</v>
          </cell>
          <cell r="T69">
            <v>4.6624238620689651</v>
          </cell>
          <cell r="V69" t="e">
            <v>#VALUE!</v>
          </cell>
          <cell r="W69">
            <v>8.25</v>
          </cell>
          <cell r="Y69">
            <v>7.1680952380952396</v>
          </cell>
          <cell r="Z69">
            <v>391.90815929446308</v>
          </cell>
          <cell r="AA69">
            <v>7.2550931791811095</v>
          </cell>
          <cell r="AB69">
            <v>743.4374761904761</v>
          </cell>
          <cell r="AE69" t="e">
            <v>#N/A</v>
          </cell>
          <cell r="AF69">
            <v>35.043793103448273</v>
          </cell>
          <cell r="AG69">
            <v>159.44734482758619</v>
          </cell>
        </row>
        <row r="70">
          <cell r="A70">
            <v>39538</v>
          </cell>
          <cell r="C70" t="str">
            <v/>
          </cell>
          <cell r="D70">
            <v>7.8742501787781496</v>
          </cell>
          <cell r="E70">
            <v>8.5</v>
          </cell>
          <cell r="R70">
            <v>3.1546838709677418</v>
          </cell>
          <cell r="S70">
            <v>1.8496213279500462</v>
          </cell>
          <cell r="T70">
            <v>4.9036325096774203</v>
          </cell>
          <cell r="V70" t="e">
            <v>#VALUE!</v>
          </cell>
          <cell r="W70">
            <v>8.25</v>
          </cell>
          <cell r="Y70">
            <v>7.6461111111111109</v>
          </cell>
          <cell r="Z70">
            <v>398.6209816152932</v>
          </cell>
          <cell r="AA70">
            <v>7.8042677969732281</v>
          </cell>
          <cell r="AB70">
            <v>588.47849999999994</v>
          </cell>
          <cell r="AE70" t="e">
            <v>#N/A</v>
          </cell>
          <cell r="AF70">
            <v>35.87354838709679</v>
          </cell>
          <cell r="AG70">
            <v>159.14296774193551</v>
          </cell>
        </row>
        <row r="71">
          <cell r="A71">
            <v>39568</v>
          </cell>
          <cell r="C71" t="str">
            <v/>
          </cell>
          <cell r="D71">
            <v>7.8243688145303558</v>
          </cell>
          <cell r="E71">
            <v>8.7100000000000009</v>
          </cell>
          <cell r="R71">
            <v>3.1667733333333339</v>
          </cell>
          <cell r="S71">
            <v>1.8771250403630411</v>
          </cell>
          <cell r="T71">
            <v>4.9876116846666658</v>
          </cell>
          <cell r="V71" t="e">
            <v>#VALUE!</v>
          </cell>
          <cell r="W71">
            <v>8.25</v>
          </cell>
          <cell r="Y71">
            <v>7.8138095238095255</v>
          </cell>
          <cell r="Z71">
            <v>487.03967811573557</v>
          </cell>
          <cell r="AA71">
            <v>7.9132113851765533</v>
          </cell>
          <cell r="AB71">
            <v>763.553</v>
          </cell>
          <cell r="AE71" t="e">
            <v>#N/A</v>
          </cell>
          <cell r="AF71">
            <v>36.297666666666665</v>
          </cell>
          <cell r="AG71">
            <v>156.14413333333329</v>
          </cell>
        </row>
        <row r="72">
          <cell r="A72">
            <v>39599</v>
          </cell>
          <cell r="C72" t="str">
            <v/>
          </cell>
          <cell r="D72">
            <v>9.8234166168397561</v>
          </cell>
          <cell r="E72">
            <v>13.03</v>
          </cell>
          <cell r="R72">
            <v>3.1518322580645166</v>
          </cell>
          <cell r="S72">
            <v>1.898837662344903</v>
          </cell>
          <cell r="T72">
            <v>4.9079918483870992</v>
          </cell>
          <cell r="V72" t="e">
            <v>#VALUE!</v>
          </cell>
          <cell r="W72">
            <v>8.7857142857142865</v>
          </cell>
          <cell r="Y72">
            <v>8.7995238095238104</v>
          </cell>
          <cell r="Z72">
            <v>869.20763020813456</v>
          </cell>
          <cell r="AA72">
            <v>9.9062762620934564</v>
          </cell>
          <cell r="AB72">
            <v>1227.9022380952381</v>
          </cell>
          <cell r="AE72" t="e">
            <v>#N/A</v>
          </cell>
          <cell r="AF72">
            <v>36.08387096774193</v>
          </cell>
          <cell r="AG72">
            <v>153.6564516129032</v>
          </cell>
        </row>
        <row r="73">
          <cell r="A73">
            <v>39629</v>
          </cell>
          <cell r="C73" t="str">
            <v/>
          </cell>
          <cell r="D73">
            <v>13.409687264665205</v>
          </cell>
          <cell r="E73">
            <v>17.45</v>
          </cell>
          <cell r="R73">
            <v>3.042889999999999</v>
          </cell>
          <cell r="S73">
            <v>1.8819469278725349</v>
          </cell>
          <cell r="T73">
            <v>4.7487474113333317</v>
          </cell>
          <cell r="V73" t="e">
            <v>#VALUE!</v>
          </cell>
          <cell r="W73">
            <v>9</v>
          </cell>
          <cell r="Y73">
            <v>8.8254999999999999</v>
          </cell>
          <cell r="Z73">
            <v>1178.4635256460442</v>
          </cell>
          <cell r="AA73">
            <v>9.9206178191895447</v>
          </cell>
          <cell r="AB73">
            <v>1054.7592500000003</v>
          </cell>
          <cell r="AE73" t="e">
            <v>#N/A</v>
          </cell>
          <cell r="AF73">
            <v>35.106999999999999</v>
          </cell>
          <cell r="AG73">
            <v>148.50960000000001</v>
          </cell>
        </row>
        <row r="74">
          <cell r="A74">
            <v>39660</v>
          </cell>
          <cell r="C74" t="str">
            <v/>
          </cell>
          <cell r="D74">
            <v>11.9507603432019</v>
          </cell>
          <cell r="E74">
            <v>14.89</v>
          </cell>
          <cell r="R74">
            <v>3.0221967741935494</v>
          </cell>
          <cell r="S74">
            <v>1.8986930418259376</v>
          </cell>
          <cell r="T74">
            <v>4.7639037870967744</v>
          </cell>
          <cell r="V74" t="e">
            <v>#VALUE!</v>
          </cell>
          <cell r="W74">
            <v>9</v>
          </cell>
          <cell r="Y74">
            <v>7.9393181818181811</v>
          </cell>
          <cell r="Z74">
            <v>272.5125205432505</v>
          </cell>
          <cell r="AA74">
            <v>8.8908084346567442</v>
          </cell>
          <cell r="AB74">
            <v>689.69072727272737</v>
          </cell>
          <cell r="AE74" t="e">
            <v>#N/A</v>
          </cell>
          <cell r="AF74">
            <v>35.179999999999993</v>
          </cell>
          <cell r="AG74">
            <v>146.98967741935479</v>
          </cell>
        </row>
        <row r="75">
          <cell r="A75">
            <v>39691</v>
          </cell>
          <cell r="C75" t="str">
            <v/>
          </cell>
          <cell r="D75">
            <v>9.4795849229402158</v>
          </cell>
          <cell r="E75">
            <v>12.26</v>
          </cell>
          <cell r="R75">
            <v>3.0335032258064523</v>
          </cell>
          <cell r="S75">
            <v>1.8820513077573482</v>
          </cell>
          <cell r="T75">
            <v>4.5360641451612915</v>
          </cell>
          <cell r="V75" t="e">
            <v>#VALUE!</v>
          </cell>
          <cell r="W75">
            <v>9.1875</v>
          </cell>
          <cell r="Y75">
            <v>8.189250000000003</v>
          </cell>
          <cell r="Z75">
            <v>377.77522182895245</v>
          </cell>
          <cell r="AA75">
            <v>8.5647310044121046</v>
          </cell>
          <cell r="AB75">
            <v>619.87355000000002</v>
          </cell>
          <cell r="AE75" t="e">
            <v>#N/A</v>
          </cell>
          <cell r="AF75">
            <v>34.604838709677416</v>
          </cell>
          <cell r="AG75">
            <v>143.61358064516131</v>
          </cell>
        </row>
        <row r="76">
          <cell r="A76">
            <v>39721</v>
          </cell>
          <cell r="C76" t="str">
            <v/>
          </cell>
          <cell r="D76">
            <v>10.403590242844457</v>
          </cell>
          <cell r="E76">
            <v>12.19</v>
          </cell>
          <cell r="R76">
            <v>3.0831066666666667</v>
          </cell>
          <cell r="S76">
            <v>1.7159439323805117</v>
          </cell>
          <cell r="T76">
            <v>4.4325111833333324</v>
          </cell>
          <cell r="V76" t="e">
            <v>#VALUE!</v>
          </cell>
          <cell r="W76">
            <v>9.5681818181818183</v>
          </cell>
          <cell r="Y76">
            <v>8.9573409090909095</v>
          </cell>
          <cell r="Z76">
            <v>580.88601883104002</v>
          </cell>
          <cell r="AA76">
            <v>8.9655895531476659</v>
          </cell>
          <cell r="AB76">
            <v>670.46859090909095</v>
          </cell>
          <cell r="AE76" t="e">
            <v>#N/A</v>
          </cell>
          <cell r="AF76">
            <v>33.373333333333335</v>
          </cell>
          <cell r="AG76">
            <v>137.35323333333329</v>
          </cell>
        </row>
        <row r="77">
          <cell r="A77">
            <v>39752</v>
          </cell>
          <cell r="C77" t="str">
            <v/>
          </cell>
          <cell r="D77">
            <v>11.645544301471253</v>
          </cell>
          <cell r="E77">
            <v>16.78</v>
          </cell>
          <cell r="R77">
            <v>3.234809677419356</v>
          </cell>
          <cell r="S77">
            <v>1.4845741981262877</v>
          </cell>
          <cell r="T77">
            <v>4.3029119096774195</v>
          </cell>
          <cell r="V77" t="e">
            <v>#VALUE!</v>
          </cell>
          <cell r="W77">
            <v>10.897727272727273</v>
          </cell>
          <cell r="Y77">
            <v>11.320227272727273</v>
          </cell>
          <cell r="Z77">
            <v>968.86840806964392</v>
          </cell>
          <cell r="AA77">
            <v>11.867745492331339</v>
          </cell>
          <cell r="AB77">
            <v>539.35913636363648</v>
          </cell>
          <cell r="AE77" t="e">
            <v>#N/A</v>
          </cell>
          <cell r="AF77">
            <v>31.423870967741937</v>
          </cell>
          <cell r="AG77">
            <v>128.22645161290319</v>
          </cell>
        </row>
        <row r="78">
          <cell r="A78">
            <v>39782</v>
          </cell>
          <cell r="C78" t="str">
            <v/>
          </cell>
          <cell r="D78">
            <v>16.097679646966672</v>
          </cell>
          <cell r="E78">
            <v>21.5</v>
          </cell>
          <cell r="R78">
            <v>3.3320033333333337</v>
          </cell>
          <cell r="S78">
            <v>1.471792553021386</v>
          </cell>
          <cell r="T78">
            <v>4.2426849199999994</v>
          </cell>
          <cell r="V78" t="e">
            <v>#VALUE!</v>
          </cell>
          <cell r="W78">
            <v>11</v>
          </cell>
          <cell r="Y78">
            <v>12.231578947368419</v>
          </cell>
          <cell r="Z78">
            <v>1118.4572726593969</v>
          </cell>
          <cell r="AA78">
            <v>13.591278212355212</v>
          </cell>
          <cell r="AB78">
            <v>655.67894736842106</v>
          </cell>
          <cell r="AE78" t="e">
            <v>#N/A</v>
          </cell>
          <cell r="AF78">
            <v>31.505000000000003</v>
          </cell>
          <cell r="AG78">
            <v>127.5374666666667</v>
          </cell>
        </row>
        <row r="79">
          <cell r="A79">
            <v>39813</v>
          </cell>
          <cell r="C79" t="str">
            <v/>
          </cell>
          <cell r="D79">
            <v>15.714290774305537</v>
          </cell>
          <cell r="E79">
            <v>19.079999999999998</v>
          </cell>
          <cell r="R79">
            <v>3.4253999999999998</v>
          </cell>
          <cell r="S79">
            <v>1.4281882313723824</v>
          </cell>
          <cell r="T79">
            <v>4.6391670999999999</v>
          </cell>
          <cell r="V79" t="e">
            <v>#VALUE!</v>
          </cell>
          <cell r="W79">
            <v>11</v>
          </cell>
          <cell r="Y79">
            <v>10.233809523809525</v>
          </cell>
          <cell r="Z79">
            <v>831.82956484798888</v>
          </cell>
          <cell r="AA79">
            <v>12.770030664923114</v>
          </cell>
          <cell r="AB79">
            <v>523.03361904761891</v>
          </cell>
          <cell r="AE79" t="e">
            <v>#N/A</v>
          </cell>
          <cell r="AF79">
            <v>32.129032258064505</v>
          </cell>
          <cell r="AG79">
            <v>129.13229032258059</v>
          </cell>
        </row>
        <row r="80">
          <cell r="A80">
            <v>39844</v>
          </cell>
          <cell r="C80" t="str">
            <v/>
          </cell>
          <cell r="D80">
            <v>13.915750739458051</v>
          </cell>
          <cell r="E80">
            <v>15.87</v>
          </cell>
          <cell r="R80">
            <v>3.4631967741935474</v>
          </cell>
          <cell r="S80">
            <v>1.4973646613260061</v>
          </cell>
          <cell r="T80">
            <v>4.604584564516129</v>
          </cell>
          <cell r="V80" t="e">
            <v>#VALUE!</v>
          </cell>
          <cell r="W80">
            <v>11</v>
          </cell>
          <cell r="Y80">
            <v>10.59675</v>
          </cell>
          <cell r="Z80">
            <v>299.37120847237657</v>
          </cell>
          <cell r="AA80">
            <v>10.988924757462811</v>
          </cell>
          <cell r="AB80">
            <v>350.7071428571428</v>
          </cell>
          <cell r="AE80" t="e">
            <v>#N/A</v>
          </cell>
          <cell r="AF80">
            <v>32.88225806451613</v>
          </cell>
          <cell r="AG80">
            <v>131.18374193548391</v>
          </cell>
        </row>
        <row r="81">
          <cell r="A81">
            <v>39872</v>
          </cell>
          <cell r="C81" t="str">
            <v/>
          </cell>
          <cell r="D81">
            <v>11.357058606709122</v>
          </cell>
          <cell r="E81">
            <v>12.02</v>
          </cell>
          <cell r="R81">
            <v>3.5111035714285719</v>
          </cell>
          <cell r="S81">
            <v>1.5149090537775094</v>
          </cell>
          <cell r="T81">
            <v>4.5029726607142866</v>
          </cell>
          <cell r="V81" t="e">
            <v>#VALUE!</v>
          </cell>
          <cell r="W81">
            <v>11</v>
          </cell>
          <cell r="Y81">
            <v>10.571750000000002</v>
          </cell>
          <cell r="Z81">
            <v>421.66970522984775</v>
          </cell>
          <cell r="AA81">
            <v>10.452403731307378</v>
          </cell>
          <cell r="AB81">
            <v>392.83550000000002</v>
          </cell>
          <cell r="AE81" t="e">
            <v>#N/A</v>
          </cell>
          <cell r="AF81">
            <v>33.007857142857155</v>
          </cell>
          <cell r="AG81">
            <v>131.35507142857139</v>
          </cell>
        </row>
        <row r="82">
          <cell r="A82">
            <v>39903</v>
          </cell>
          <cell r="C82" t="str">
            <v/>
          </cell>
          <cell r="D82">
            <v>11.500337877057504</v>
          </cell>
          <cell r="E82">
            <v>12.24</v>
          </cell>
          <cell r="R82">
            <v>3.6532741935483886</v>
          </cell>
          <cell r="S82">
            <v>1.5800487504504253</v>
          </cell>
          <cell r="T82">
            <v>4.7730093348387097</v>
          </cell>
          <cell r="V82" t="e">
            <v>#VALUE!</v>
          </cell>
          <cell r="W82">
            <v>11</v>
          </cell>
          <cell r="Y82">
            <v>10.545714285714288</v>
          </cell>
          <cell r="Z82">
            <v>382.91658047929832</v>
          </cell>
          <cell r="AA82">
            <v>10.535147857868708</v>
          </cell>
          <cell r="AB82">
            <v>401.87390476190473</v>
          </cell>
          <cell r="AE82" t="e">
            <v>#N/A</v>
          </cell>
          <cell r="AF82">
            <v>34.484516129032265</v>
          </cell>
          <cell r="AG82">
            <v>135.8494838709677</v>
          </cell>
        </row>
        <row r="83">
          <cell r="A83">
            <v>39933</v>
          </cell>
          <cell r="C83" t="str">
            <v/>
          </cell>
          <cell r="D83">
            <v>11.957656952745381</v>
          </cell>
          <cell r="E83">
            <v>12.77</v>
          </cell>
          <cell r="R83">
            <v>3.6920333333333324</v>
          </cell>
          <cell r="S83">
            <v>1.6733760375603555</v>
          </cell>
          <cell r="T83">
            <v>4.8770360999999998</v>
          </cell>
          <cell r="V83" t="e">
            <v>#VALUE!</v>
          </cell>
          <cell r="W83">
            <v>11</v>
          </cell>
          <cell r="Y83">
            <v>10.546052631578947</v>
          </cell>
          <cell r="Z83">
            <v>474.73370915630767</v>
          </cell>
          <cell r="AA83">
            <v>10.96139264237698</v>
          </cell>
          <cell r="AB83">
            <v>501.77389473684218</v>
          </cell>
          <cell r="AE83" t="e">
            <v>#N/A</v>
          </cell>
          <cell r="AF83">
            <v>35.645999999999987</v>
          </cell>
          <cell r="AG83">
            <v>137.74600000000001</v>
          </cell>
        </row>
        <row r="84">
          <cell r="A84">
            <v>39964</v>
          </cell>
          <cell r="C84" t="str">
            <v/>
          </cell>
          <cell r="D84">
            <v>11.72954698361711</v>
          </cell>
          <cell r="E84">
            <v>12.83</v>
          </cell>
          <cell r="R84">
            <v>3.7268193548387085</v>
          </cell>
          <cell r="S84">
            <v>1.8051373341122561</v>
          </cell>
          <cell r="T84">
            <v>5.0929334774193569</v>
          </cell>
          <cell r="V84" t="e">
            <v>#VALUE!</v>
          </cell>
          <cell r="W84">
            <v>11</v>
          </cell>
          <cell r="Y84">
            <v>10.604210526315789</v>
          </cell>
          <cell r="Z84">
            <v>343.2795511722743</v>
          </cell>
          <cell r="AA84">
            <v>10.815703191453245</v>
          </cell>
          <cell r="AB84">
            <v>489.917052631579</v>
          </cell>
          <cell r="AE84" t="e">
            <v>#N/A</v>
          </cell>
          <cell r="AF84">
            <v>37.283870967741926</v>
          </cell>
          <cell r="AG84">
            <v>142.54754838709681</v>
          </cell>
        </row>
        <row r="85">
          <cell r="A85">
            <v>39994</v>
          </cell>
          <cell r="C85" t="str">
            <v/>
          </cell>
          <cell r="D85">
            <v>11.943658271201251</v>
          </cell>
          <cell r="E85">
            <v>12.94</v>
          </cell>
          <cell r="R85">
            <v>3.7685289999999991</v>
          </cell>
          <cell r="S85">
            <v>1.9289893085232537</v>
          </cell>
          <cell r="T85">
            <v>5.2881074066666667</v>
          </cell>
          <cell r="V85" t="e">
            <v>#VALUE!</v>
          </cell>
          <cell r="W85">
            <v>11</v>
          </cell>
          <cell r="Y85">
            <v>10.63309523809524</v>
          </cell>
          <cell r="Z85">
            <v>600.28519008593685</v>
          </cell>
          <cell r="AA85">
            <v>10.36665317873226</v>
          </cell>
          <cell r="AB85">
            <v>543.86161904761923</v>
          </cell>
          <cell r="AE85" t="e">
            <v>#N/A</v>
          </cell>
          <cell r="AF85">
            <v>38.771999999999998</v>
          </cell>
          <cell r="AG85">
            <v>147.68963333333329</v>
          </cell>
        </row>
        <row r="86">
          <cell r="A86">
            <v>40025</v>
          </cell>
          <cell r="C86" t="str">
            <v/>
          </cell>
          <cell r="D86">
            <v>11.98016352901289</v>
          </cell>
          <cell r="E86">
            <v>13.03</v>
          </cell>
          <cell r="R86">
            <v>3.8089161290322577</v>
          </cell>
          <cell r="S86">
            <v>1.9636986341881317</v>
          </cell>
          <cell r="T86">
            <v>5.3567208967741928</v>
          </cell>
          <cell r="V86" t="e">
            <v>#VALUE!</v>
          </cell>
          <cell r="W86">
            <v>10.595242349067263</v>
          </cell>
          <cell r="Y86">
            <v>10.703333333333333</v>
          </cell>
          <cell r="Z86">
            <v>705.69986403705207</v>
          </cell>
          <cell r="AA86">
            <v>10.194936874193218</v>
          </cell>
          <cell r="AB86">
            <v>517.04685714285711</v>
          </cell>
          <cell r="AE86" t="e">
            <v>#N/A</v>
          </cell>
          <cell r="AF86">
            <v>39.352258064516121</v>
          </cell>
          <cell r="AG86">
            <v>149.16629032258061</v>
          </cell>
        </row>
        <row r="87">
          <cell r="A87">
            <v>40056</v>
          </cell>
          <cell r="C87" t="str">
            <v/>
          </cell>
          <cell r="D87">
            <v>11.723304129288637</v>
          </cell>
          <cell r="E87">
            <v>12.72</v>
          </cell>
          <cell r="R87">
            <v>3.8391000000000015</v>
          </cell>
          <cell r="S87">
            <v>2.0811500919889236</v>
          </cell>
          <cell r="T87">
            <v>5.4796348870967755</v>
          </cell>
          <cell r="V87" t="e">
            <v>#VALUE!</v>
          </cell>
          <cell r="W87">
            <v>10.125004523157958</v>
          </cell>
          <cell r="Y87">
            <v>10.1005</v>
          </cell>
          <cell r="Z87">
            <v>836.48472678928647</v>
          </cell>
          <cell r="AA87">
            <v>9.5285253798681726</v>
          </cell>
          <cell r="AB87">
            <v>545.63995</v>
          </cell>
          <cell r="AE87" t="e">
            <v>#N/A</v>
          </cell>
          <cell r="AF87">
            <v>40.481612903225802</v>
          </cell>
          <cell r="AG87">
            <v>151.6934516129032</v>
          </cell>
        </row>
        <row r="88">
          <cell r="A88">
            <v>40086</v>
          </cell>
          <cell r="C88" t="str">
            <v/>
          </cell>
          <cell r="D88">
            <v>11.15930833003087</v>
          </cell>
          <cell r="E88">
            <v>12.21</v>
          </cell>
          <cell r="R88">
            <v>3.8427899999999995</v>
          </cell>
          <cell r="S88">
            <v>2.1134070655172339</v>
          </cell>
          <cell r="T88">
            <v>5.5993896466666655</v>
          </cell>
          <cell r="V88" t="e">
            <v>#VALUE!</v>
          </cell>
          <cell r="W88">
            <v>9.9090898598270165</v>
          </cell>
          <cell r="Y88">
            <v>9.8240909090909074</v>
          </cell>
          <cell r="Z88">
            <v>867.52308431688289</v>
          </cell>
          <cell r="AA88">
            <v>9.2034970928701831</v>
          </cell>
          <cell r="AB88">
            <v>536.05668181818191</v>
          </cell>
          <cell r="AE88" t="e">
            <v>#N/A</v>
          </cell>
          <cell r="AF88">
            <v>40.953000000000003</v>
          </cell>
          <cell r="AG88">
            <v>151.1492666666667</v>
          </cell>
        </row>
        <row r="89">
          <cell r="A89">
            <v>40117</v>
          </cell>
          <cell r="C89" t="str">
            <v/>
          </cell>
          <cell r="D89">
            <v>11.080038912287858</v>
          </cell>
          <cell r="E89">
            <v>11.76</v>
          </cell>
          <cell r="R89">
            <v>3.8267161290322589</v>
          </cell>
          <cell r="S89">
            <v>2.2025810627834974</v>
          </cell>
          <cell r="T89">
            <v>5.6673481245161295</v>
          </cell>
          <cell r="V89" t="e">
            <v>#VALUE!</v>
          </cell>
          <cell r="W89">
            <v>9.6547629326627096</v>
          </cell>
          <cell r="Y89">
            <v>9.6192857142857147</v>
          </cell>
          <cell r="Z89">
            <v>1017.891265101468</v>
          </cell>
          <cell r="AA89">
            <v>8.8997883408860936</v>
          </cell>
          <cell r="AB89">
            <v>521.91542857142872</v>
          </cell>
          <cell r="AE89" t="e">
            <v>#N/A</v>
          </cell>
          <cell r="AF89">
            <v>41.70870967741935</v>
          </cell>
          <cell r="AG89">
            <v>151.5515483870968</v>
          </cell>
        </row>
        <row r="90">
          <cell r="A90">
            <v>40147</v>
          </cell>
          <cell r="C90" t="str">
            <v/>
          </cell>
          <cell r="D90">
            <v>10.359985058067998</v>
          </cell>
          <cell r="E90">
            <v>10.69</v>
          </cell>
          <cell r="R90">
            <v>3.8112633333333332</v>
          </cell>
          <cell r="S90">
            <v>2.2016736173694351</v>
          </cell>
          <cell r="T90">
            <v>5.6819779966666681</v>
          </cell>
          <cell r="V90" t="e">
            <v>#VALUE!</v>
          </cell>
          <cell r="W90">
            <v>9.4999993975247428</v>
          </cell>
          <cell r="Y90">
            <v>9.4984999999999982</v>
          </cell>
          <cell r="Z90">
            <v>1065.8094578224027</v>
          </cell>
          <cell r="AA90">
            <v>8.8056645353210055</v>
          </cell>
          <cell r="AB90">
            <v>566.85315000000003</v>
          </cell>
          <cell r="AE90" t="e">
            <v>#N/A</v>
          </cell>
          <cell r="AF90">
            <v>41.919333333333348</v>
          </cell>
          <cell r="AG90">
            <v>150.45910000000001</v>
          </cell>
        </row>
        <row r="91">
          <cell r="A91">
            <v>40178</v>
          </cell>
          <cell r="C91" t="str">
            <v/>
          </cell>
          <cell r="D91">
            <v>9.517927898030921</v>
          </cell>
          <cell r="E91">
            <v>9.8000000000000007</v>
          </cell>
          <cell r="R91">
            <v>3.8061548387096771</v>
          </cell>
          <cell r="S91">
            <v>2.1716240095040766</v>
          </cell>
          <cell r="T91">
            <v>5.546469322580645</v>
          </cell>
          <cell r="V91" t="e">
            <v>#VALUE!</v>
          </cell>
          <cell r="W91">
            <v>9.50000270305949</v>
          </cell>
          <cell r="Y91">
            <v>8.6488095238095255</v>
          </cell>
          <cell r="Z91">
            <v>1283.907855483385</v>
          </cell>
          <cell r="AA91">
            <v>8.8873047230102049</v>
          </cell>
          <cell r="AB91">
            <v>579.85719047619045</v>
          </cell>
          <cell r="AE91" t="e">
            <v>#N/A</v>
          </cell>
          <cell r="AF91">
            <v>41.514516129032238</v>
          </cell>
          <cell r="AG91">
            <v>146.27909677419359</v>
          </cell>
        </row>
        <row r="92">
          <cell r="A92">
            <v>40209</v>
          </cell>
          <cell r="C92" t="str">
            <v/>
          </cell>
          <cell r="D92">
            <v>9.4973057919307493</v>
          </cell>
          <cell r="E92">
            <v>9.86</v>
          </cell>
          <cell r="I92" t="e">
            <v>#DIV/0!</v>
          </cell>
          <cell r="Q92">
            <v>10.87</v>
          </cell>
          <cell r="R92">
            <v>3.8045612903225803</v>
          </cell>
          <cell r="S92">
            <v>2.1345039312316514</v>
          </cell>
          <cell r="T92">
            <v>5.4303737419354841</v>
          </cell>
          <cell r="V92" t="e">
            <v>#VALUE!</v>
          </cell>
          <cell r="W92">
            <v>9.4999986669269436</v>
          </cell>
          <cell r="Y92">
            <v>9.5607499999999987</v>
          </cell>
          <cell r="Z92">
            <v>1319.4048498440379</v>
          </cell>
          <cell r="AA92">
            <v>8.7986770216432664</v>
          </cell>
          <cell r="AB92">
            <v>593.55179999999996</v>
          </cell>
          <cell r="AE92" t="e">
            <v>#N/A</v>
          </cell>
          <cell r="AF92">
            <v>41.059677419354848</v>
          </cell>
          <cell r="AG92">
            <v>141.4313225806452</v>
          </cell>
        </row>
        <row r="93">
          <cell r="A93">
            <v>40237</v>
          </cell>
          <cell r="C93" t="str">
            <v/>
          </cell>
          <cell r="D93">
            <v>9.2055308179511623</v>
          </cell>
          <cell r="E93">
            <v>9.56</v>
          </cell>
          <cell r="I93">
            <v>0.40122967045055413</v>
          </cell>
          <cell r="Q93">
            <v>10.34</v>
          </cell>
          <cell r="R93">
            <v>3.8520821428571432</v>
          </cell>
          <cell r="S93">
            <v>2.093423983508647</v>
          </cell>
          <cell r="T93">
            <v>5.2612335192857147</v>
          </cell>
          <cell r="V93" t="e">
            <v>#VALUE!</v>
          </cell>
          <cell r="W93">
            <v>9.4999976875123302</v>
          </cell>
          <cell r="Y93">
            <v>9.1327500000000015</v>
          </cell>
          <cell r="Z93">
            <v>358.88203798528775</v>
          </cell>
          <cell r="AA93">
            <v>8.4383336685086494</v>
          </cell>
          <cell r="AB93">
            <v>615.11590000000001</v>
          </cell>
          <cell r="AE93" t="e">
            <v>#N/A</v>
          </cell>
          <cell r="AF93">
            <v>40.507499999999986</v>
          </cell>
          <cell r="AG93">
            <v>135.74728571428571</v>
          </cell>
        </row>
        <row r="94">
          <cell r="A94">
            <v>40268</v>
          </cell>
          <cell r="C94" t="str">
            <v/>
          </cell>
          <cell r="D94">
            <v>8.9997519839167381</v>
          </cell>
          <cell r="E94">
            <v>9.43</v>
          </cell>
          <cell r="I94">
            <v>0.36351535779521615</v>
          </cell>
          <cell r="Q94">
            <v>10.199999999999999</v>
          </cell>
          <cell r="R94">
            <v>3.8625096774193546</v>
          </cell>
          <cell r="S94">
            <v>2.1622705418930361</v>
          </cell>
          <cell r="T94">
            <v>5.2469076806451591</v>
          </cell>
          <cell r="V94" t="e">
            <v>#VALUE!</v>
          </cell>
          <cell r="W94">
            <v>9.5000000664708821</v>
          </cell>
          <cell r="Y94">
            <v>9.2956818181818175</v>
          </cell>
          <cell r="Z94">
            <v>704.62961396296669</v>
          </cell>
          <cell r="AA94">
            <v>8.5647495076993714</v>
          </cell>
          <cell r="AB94">
            <v>745.05472727272729</v>
          </cell>
          <cell r="AE94" t="e">
            <v>#N/A</v>
          </cell>
          <cell r="AF94">
            <v>41.091290322580633</v>
          </cell>
          <cell r="AG94">
            <v>133.74132258064509</v>
          </cell>
        </row>
        <row r="95">
          <cell r="A95">
            <v>40298</v>
          </cell>
          <cell r="C95" t="str">
            <v/>
          </cell>
          <cell r="D95">
            <v>8.8642499841502289</v>
          </cell>
          <cell r="E95">
            <v>9.26</v>
          </cell>
          <cell r="I95">
            <v>0.32496758477993098</v>
          </cell>
          <cell r="Q95">
            <v>9.76</v>
          </cell>
          <cell r="R95">
            <v>3.8754466666666683</v>
          </cell>
          <cell r="S95">
            <v>2.2005805011756459</v>
          </cell>
          <cell r="T95">
            <v>5.2062575666666691</v>
          </cell>
          <cell r="V95" t="e">
            <v>#VALUE!</v>
          </cell>
          <cell r="W95">
            <v>9.5000024589575762</v>
          </cell>
          <cell r="Y95">
            <v>9.2832500000000007</v>
          </cell>
          <cell r="Z95">
            <v>794.48530980221949</v>
          </cell>
          <cell r="AA95">
            <v>8.5243221501952249</v>
          </cell>
          <cell r="AB95">
            <v>727.70555000000013</v>
          </cell>
          <cell r="AE95" t="e">
            <v>#N/A</v>
          </cell>
          <cell r="AF95">
            <v>41.416000000000011</v>
          </cell>
          <cell r="AG95">
            <v>132.61776666666671</v>
          </cell>
        </row>
        <row r="96">
          <cell r="A96">
            <v>40329</v>
          </cell>
          <cell r="C96" t="str">
            <v/>
          </cell>
          <cell r="D96">
            <v>8.645564182532846</v>
          </cell>
          <cell r="E96">
            <v>9.3699999999999992</v>
          </cell>
          <cell r="I96">
            <v>0.30185621802513618</v>
          </cell>
          <cell r="Q96">
            <v>9.6999999999999993</v>
          </cell>
          <cell r="R96">
            <v>3.9014741935483874</v>
          </cell>
          <cell r="S96">
            <v>2.1495929275591039</v>
          </cell>
          <cell r="T96">
            <v>4.9173830225806441</v>
          </cell>
          <cell r="U96">
            <v>3.9052586206896547</v>
          </cell>
          <cell r="V96" t="e">
            <v>#VALUE!</v>
          </cell>
          <cell r="W96">
            <v>9.5000021874574472</v>
          </cell>
          <cell r="Y96">
            <v>9.3397368421052622</v>
          </cell>
          <cell r="Z96">
            <v>888.37736401347138</v>
          </cell>
          <cell r="AA96">
            <v>8.7824923773192882</v>
          </cell>
          <cell r="AB96">
            <v>737.76021052631563</v>
          </cell>
          <cell r="AE96" t="e">
            <v>#N/A</v>
          </cell>
          <cell r="AF96">
            <v>40.503870967741918</v>
          </cell>
          <cell r="AG96">
            <v>128.205064516129</v>
          </cell>
        </row>
        <row r="97">
          <cell r="A97">
            <v>40359</v>
          </cell>
          <cell r="C97" t="str">
            <v/>
          </cell>
          <cell r="D97">
            <v>8.8152096874705048</v>
          </cell>
          <cell r="E97">
            <v>10.119999999999999</v>
          </cell>
          <cell r="I97">
            <v>0.27733128601738188</v>
          </cell>
          <cell r="Q97">
            <v>10.09</v>
          </cell>
          <cell r="R97">
            <v>3.9263566666666665</v>
          </cell>
          <cell r="S97">
            <v>2.1738243574735496</v>
          </cell>
          <cell r="T97">
            <v>4.7965648333333322</v>
          </cell>
          <cell r="U97">
            <v>3.9289166666666668</v>
          </cell>
          <cell r="V97" t="e">
            <v>#VALUE!</v>
          </cell>
          <cell r="W97">
            <v>9.4999970022760216</v>
          </cell>
          <cell r="Y97">
            <v>9.3504761904761917</v>
          </cell>
          <cell r="Z97">
            <v>787.67699658744095</v>
          </cell>
          <cell r="AA97">
            <v>8.8687055219652624</v>
          </cell>
          <cell r="AB97">
            <v>799.83428571428578</v>
          </cell>
          <cell r="AE97" t="e">
            <v>#N/A</v>
          </cell>
          <cell r="AF97">
            <v>40.47966666666666</v>
          </cell>
          <cell r="AG97">
            <v>126.6063333333333</v>
          </cell>
        </row>
        <row r="98">
          <cell r="A98">
            <v>40390</v>
          </cell>
          <cell r="C98">
            <v>9.2530000000000001</v>
          </cell>
          <cell r="D98">
            <v>9.1140409371019597</v>
          </cell>
          <cell r="E98">
            <v>10.27</v>
          </cell>
          <cell r="I98">
            <v>0.29010058461919064</v>
          </cell>
          <cell r="K98">
            <v>18.46</v>
          </cell>
          <cell r="L98">
            <v>15.15</v>
          </cell>
          <cell r="M98">
            <v>14.17</v>
          </cell>
          <cell r="N98">
            <v>17.16</v>
          </cell>
          <cell r="O98">
            <v>29.61</v>
          </cell>
          <cell r="P98">
            <v>32.869999999999997</v>
          </cell>
          <cell r="Q98">
            <v>10.53</v>
          </cell>
          <cell r="R98">
            <v>3.9349774193548379</v>
          </cell>
          <cell r="S98">
            <v>2.2221012403600766</v>
          </cell>
          <cell r="T98">
            <v>5.0381720354838704</v>
          </cell>
          <cell r="U98">
            <v>3.9379516129032259</v>
          </cell>
          <cell r="V98" t="e">
            <v>#VALUE!</v>
          </cell>
          <cell r="W98">
            <v>9.5000008208300795</v>
          </cell>
          <cell r="Y98">
            <v>9.5988095238095266</v>
          </cell>
          <cell r="Z98">
            <v>1286.3320386726837</v>
          </cell>
          <cell r="AA98">
            <v>9.203057318404344</v>
          </cell>
          <cell r="AB98">
            <v>811.37547619047632</v>
          </cell>
          <cell r="AE98" t="e">
            <v>#N/A</v>
          </cell>
          <cell r="AF98">
            <v>41.382903225806437</v>
          </cell>
          <cell r="AG98">
            <v>127.96280645161291</v>
          </cell>
        </row>
        <row r="99">
          <cell r="A99">
            <v>40421</v>
          </cell>
          <cell r="C99">
            <v>9.3000000000000007</v>
          </cell>
          <cell r="D99">
            <v>9.1714166571980442</v>
          </cell>
          <cell r="E99">
            <v>10.44</v>
          </cell>
          <cell r="I99">
            <v>0.31208498228814929</v>
          </cell>
          <cell r="K99">
            <v>18.600000000000001</v>
          </cell>
          <cell r="L99">
            <v>15.13</v>
          </cell>
          <cell r="M99">
            <v>14.56</v>
          </cell>
          <cell r="N99">
            <v>17.21</v>
          </cell>
          <cell r="O99">
            <v>28.9</v>
          </cell>
          <cell r="P99">
            <v>32.96</v>
          </cell>
          <cell r="Q99">
            <v>10.6</v>
          </cell>
          <cell r="R99">
            <v>3.9374419354838701</v>
          </cell>
          <cell r="S99">
            <v>2.2360188526560454</v>
          </cell>
          <cell r="T99">
            <v>5.0780737129032261</v>
          </cell>
          <cell r="U99">
            <v>3.9402580645161289</v>
          </cell>
          <cell r="V99" t="e">
            <v>#VALUE!</v>
          </cell>
          <cell r="W99">
            <v>9.4999995733249136</v>
          </cell>
          <cell r="Y99">
            <v>9.487260224881636</v>
          </cell>
          <cell r="Z99">
            <v>1188.7634206334715</v>
          </cell>
          <cell r="AA99">
            <v>9.1988474578802553</v>
          </cell>
          <cell r="AB99">
            <v>788.49457142857159</v>
          </cell>
          <cell r="AE99" t="e">
            <v>#N/A</v>
          </cell>
          <cell r="AF99">
            <v>41.70838709677421</v>
          </cell>
          <cell r="AG99">
            <v>127.7242903225806</v>
          </cell>
        </row>
        <row r="100">
          <cell r="A100">
            <v>40451</v>
          </cell>
          <cell r="C100">
            <v>9.2810000000000006</v>
          </cell>
          <cell r="D100">
            <v>9.0796617673033513</v>
          </cell>
          <cell r="E100">
            <v>10.52</v>
          </cell>
          <cell r="I100">
            <v>0.31207962992761029</v>
          </cell>
          <cell r="K100">
            <v>18.45</v>
          </cell>
          <cell r="L100">
            <v>15.35</v>
          </cell>
          <cell r="M100">
            <v>15.23</v>
          </cell>
          <cell r="N100">
            <v>16.97</v>
          </cell>
          <cell r="O100">
            <v>29.3</v>
          </cell>
          <cell r="P100">
            <v>32.35</v>
          </cell>
          <cell r="Q100">
            <v>10.65</v>
          </cell>
          <cell r="R100">
            <v>3.9510466666666675</v>
          </cell>
          <cell r="S100">
            <v>2.2992486026881567</v>
          </cell>
          <cell r="T100">
            <v>5.1678113299999984</v>
          </cell>
          <cell r="U100">
            <v>3.9535666666666653</v>
          </cell>
          <cell r="V100" t="e">
            <v>#VALUE!</v>
          </cell>
          <cell r="W100">
            <v>9.5000014384746994</v>
          </cell>
          <cell r="Y100">
            <v>9.4238653484342123</v>
          </cell>
          <cell r="Z100">
            <v>1313.9650476327533</v>
          </cell>
          <cell r="AA100">
            <v>9.3576943665822725</v>
          </cell>
          <cell r="AB100">
            <v>855.01059090909087</v>
          </cell>
          <cell r="AE100" t="e">
            <v>#N/A</v>
          </cell>
          <cell r="AF100">
            <v>42.519666666666666</v>
          </cell>
          <cell r="AG100">
            <v>128.7056666666667</v>
          </cell>
        </row>
        <row r="101">
          <cell r="A101">
            <v>40482</v>
          </cell>
          <cell r="C101">
            <v>9.2989999999999995</v>
          </cell>
          <cell r="D101">
            <v>9.2784869024978249</v>
          </cell>
          <cell r="E101">
            <v>10.68</v>
          </cell>
          <cell r="I101">
            <v>0.30609638429911168</v>
          </cell>
          <cell r="K101">
            <v>18.62</v>
          </cell>
          <cell r="L101">
            <v>15.07</v>
          </cell>
          <cell r="M101">
            <v>14.71</v>
          </cell>
          <cell r="N101">
            <v>17.25</v>
          </cell>
          <cell r="O101">
            <v>29.62</v>
          </cell>
          <cell r="P101">
            <v>32.06</v>
          </cell>
          <cell r="Q101">
            <v>11.3</v>
          </cell>
          <cell r="R101">
            <v>3.9568645161290319</v>
          </cell>
          <cell r="S101">
            <v>2.3474949385784378</v>
          </cell>
          <cell r="T101">
            <v>5.5001265806451602</v>
          </cell>
          <cell r="U101">
            <v>3.9624516129032248</v>
          </cell>
          <cell r="V101" t="e">
            <v>#VALUE!</v>
          </cell>
          <cell r="W101">
            <v>9.5000036746026293</v>
          </cell>
          <cell r="Y101">
            <v>10.103627948131509</v>
          </cell>
          <cell r="Z101">
            <v>1916.874147565105</v>
          </cell>
          <cell r="AA101">
            <v>10.094265175011785</v>
          </cell>
          <cell r="AB101">
            <v>919.87789473684211</v>
          </cell>
          <cell r="AE101" t="e">
            <v>#N/A</v>
          </cell>
          <cell r="AF101">
            <v>43.717419354838711</v>
          </cell>
          <cell r="AG101">
            <v>129.49335483870971</v>
          </cell>
        </row>
        <row r="102">
          <cell r="A102">
            <v>40512</v>
          </cell>
          <cell r="C102">
            <v>9.3130000000000006</v>
          </cell>
          <cell r="D102">
            <v>8.9678637159771721</v>
          </cell>
          <cell r="E102">
            <v>10.79</v>
          </cell>
          <cell r="I102">
            <v>0.29373251168308295</v>
          </cell>
          <cell r="K102">
            <v>19.13</v>
          </cell>
          <cell r="L102">
            <v>14.66</v>
          </cell>
          <cell r="M102">
            <v>14.91</v>
          </cell>
          <cell r="N102">
            <v>17.14</v>
          </cell>
          <cell r="O102">
            <v>31.03</v>
          </cell>
          <cell r="P102">
            <v>32.08</v>
          </cell>
          <cell r="Q102">
            <v>11.56</v>
          </cell>
          <cell r="R102">
            <v>3.9675266666666662</v>
          </cell>
          <cell r="S102">
            <v>2.3174325832096878</v>
          </cell>
          <cell r="T102">
            <v>5.4175703300000011</v>
          </cell>
          <cell r="U102">
            <v>3.9719166666666674</v>
          </cell>
          <cell r="V102" t="e">
            <v>#VALUE!</v>
          </cell>
          <cell r="W102">
            <v>9.4999994597653323</v>
          </cell>
          <cell r="Y102">
            <v>9.3776091508276007</v>
          </cell>
          <cell r="Z102">
            <v>1407.0589405773999</v>
          </cell>
          <cell r="AA102">
            <v>9.3644883148744764</v>
          </cell>
          <cell r="AB102">
            <v>854.51738095238102</v>
          </cell>
          <cell r="AE102" t="e">
            <v>#N/A</v>
          </cell>
          <cell r="AF102">
            <v>43.432999999999993</v>
          </cell>
          <cell r="AG102">
            <v>126.0122333333333</v>
          </cell>
        </row>
        <row r="103">
          <cell r="A103">
            <v>40543</v>
          </cell>
          <cell r="C103">
            <v>9.3610000000000007</v>
          </cell>
          <cell r="D103">
            <v>9.6837964020859584</v>
          </cell>
          <cell r="E103">
            <v>11.08</v>
          </cell>
          <cell r="I103">
            <v>0.2976289278875956</v>
          </cell>
          <cell r="K103">
            <v>19.190000000000001</v>
          </cell>
          <cell r="L103">
            <v>14.82</v>
          </cell>
          <cell r="M103">
            <v>14.69</v>
          </cell>
          <cell r="N103">
            <v>17.32</v>
          </cell>
          <cell r="O103">
            <v>29</v>
          </cell>
          <cell r="P103">
            <v>31.45</v>
          </cell>
          <cell r="Q103">
            <v>11.09</v>
          </cell>
          <cell r="R103">
            <v>3.9770193548387094</v>
          </cell>
          <cell r="S103">
            <v>2.3461621924312799</v>
          </cell>
          <cell r="T103">
            <v>5.2582548999999981</v>
          </cell>
          <cell r="U103">
            <v>3.9841774193548392</v>
          </cell>
          <cell r="V103" t="e">
            <v>#VALUE!</v>
          </cell>
          <cell r="W103">
            <v>9.499996490959834</v>
          </cell>
          <cell r="Y103">
            <v>9.5711379656888749</v>
          </cell>
          <cell r="Z103">
            <v>1519.4578543295775</v>
          </cell>
          <cell r="AA103">
            <v>9.6225482776691873</v>
          </cell>
          <cell r="AB103">
            <v>716.5145</v>
          </cell>
          <cell r="AE103" t="e">
            <v>#N/A</v>
          </cell>
          <cell r="AF103">
            <v>43.429354838709692</v>
          </cell>
          <cell r="AG103">
            <v>124.5031935483871</v>
          </cell>
        </row>
        <row r="104">
          <cell r="A104">
            <v>40574</v>
          </cell>
          <cell r="C104">
            <v>9.3870000000000005</v>
          </cell>
          <cell r="D104">
            <v>9.647556793912031</v>
          </cell>
          <cell r="E104">
            <v>11.07</v>
          </cell>
          <cell r="I104" t="e">
            <v>#DIV/0!</v>
          </cell>
          <cell r="K104">
            <v>18.77</v>
          </cell>
          <cell r="L104">
            <v>15.3</v>
          </cell>
          <cell r="M104">
            <v>14.03</v>
          </cell>
          <cell r="N104">
            <v>16.760000000000002</v>
          </cell>
          <cell r="O104">
            <v>29.24</v>
          </cell>
          <cell r="P104">
            <v>30.82</v>
          </cell>
          <cell r="Q104">
            <v>11.1</v>
          </cell>
          <cell r="R104">
            <v>3.9816677419354831</v>
          </cell>
          <cell r="S104">
            <v>2.3760075878035782</v>
          </cell>
          <cell r="T104">
            <v>5.322678580645162</v>
          </cell>
          <cell r="U104">
            <v>3.9888870967741918</v>
          </cell>
          <cell r="V104" t="e">
            <v>#VALUE!</v>
          </cell>
          <cell r="W104">
            <v>9.500001723806232</v>
          </cell>
          <cell r="Y104">
            <v>9.7416029046522752</v>
          </cell>
          <cell r="Z104">
            <v>1534.5208183029208</v>
          </cell>
          <cell r="AA104">
            <v>9.6957979223154034</v>
          </cell>
          <cell r="AB104">
            <v>755.19047619047637</v>
          </cell>
          <cell r="AE104" t="e">
            <v>#N/A</v>
          </cell>
          <cell r="AF104">
            <v>43.81451612903227</v>
          </cell>
          <cell r="AG104">
            <v>124.6128709677419</v>
          </cell>
        </row>
        <row r="105">
          <cell r="A105">
            <v>40602</v>
          </cell>
          <cell r="C105">
            <v>9.43</v>
          </cell>
          <cell r="D105">
            <v>9.1766271176123144</v>
          </cell>
          <cell r="E105">
            <v>11.06</v>
          </cell>
          <cell r="I105">
            <v>0.28586454081750645</v>
          </cell>
          <cell r="K105">
            <v>18.46</v>
          </cell>
          <cell r="L105">
            <v>15.27</v>
          </cell>
          <cell r="M105">
            <v>14.21</v>
          </cell>
          <cell r="N105">
            <v>17.14</v>
          </cell>
          <cell r="O105">
            <v>29.16</v>
          </cell>
          <cell r="P105">
            <v>29.86</v>
          </cell>
          <cell r="Q105">
            <v>11.03</v>
          </cell>
          <cell r="R105">
            <v>4.0223071428571426</v>
          </cell>
          <cell r="S105">
            <v>2.4127675403399182</v>
          </cell>
          <cell r="T105">
            <v>5.4927424285714297</v>
          </cell>
          <cell r="U105">
            <v>4.0268035714285704</v>
          </cell>
          <cell r="V105" t="e">
            <v>#VALUE!</v>
          </cell>
          <cell r="W105">
            <v>9.500006842298065</v>
          </cell>
          <cell r="Y105">
            <v>9.6472671037922133</v>
          </cell>
          <cell r="Z105">
            <v>1706.035162833502</v>
          </cell>
          <cell r="AA105">
            <v>9.5255716934487022</v>
          </cell>
          <cell r="AB105">
            <v>857.54000000000019</v>
          </cell>
          <cell r="AE105" t="e">
            <v>#N/A</v>
          </cell>
          <cell r="AF105">
            <v>44.646071428571418</v>
          </cell>
          <cell r="AG105">
            <v>126.4536785714286</v>
          </cell>
        </row>
        <row r="106">
          <cell r="A106">
            <v>40633</v>
          </cell>
          <cell r="C106">
            <v>9.4890000000000008</v>
          </cell>
          <cell r="D106">
            <v>9.1812185707353962</v>
          </cell>
          <cell r="E106">
            <v>11.14</v>
          </cell>
          <cell r="I106">
            <v>0.27667826337788187</v>
          </cell>
          <cell r="K106">
            <v>19.18</v>
          </cell>
          <cell r="L106">
            <v>15.23</v>
          </cell>
          <cell r="M106">
            <v>14.02</v>
          </cell>
          <cell r="N106">
            <v>17.34</v>
          </cell>
          <cell r="O106">
            <v>29.43</v>
          </cell>
          <cell r="P106">
            <v>30.77</v>
          </cell>
          <cell r="Q106">
            <v>11.16</v>
          </cell>
          <cell r="R106">
            <v>4.0365354838709679</v>
          </cell>
          <cell r="S106">
            <v>2.434769346894484</v>
          </cell>
          <cell r="T106">
            <v>5.6574201516129055</v>
          </cell>
          <cell r="U106">
            <v>4.0417580645161282</v>
          </cell>
          <cell r="V106" t="e">
            <v>#VALUE!</v>
          </cell>
          <cell r="W106">
            <v>9.5000002445767908</v>
          </cell>
          <cell r="Y106">
            <v>9.6029301307158264</v>
          </cell>
          <cell r="Z106">
            <v>1757.5032102457208</v>
          </cell>
          <cell r="AA106">
            <v>9.7103774875935436</v>
          </cell>
          <cell r="AB106">
            <v>730.73157894736835</v>
          </cell>
          <cell r="AE106" t="e">
            <v>#N/A</v>
          </cell>
          <cell r="AF106">
            <v>45.207419354838706</v>
          </cell>
          <cell r="AG106">
            <v>126.5274193548387</v>
          </cell>
        </row>
        <row r="107">
          <cell r="A107">
            <v>40663</v>
          </cell>
          <cell r="C107">
            <v>9.5540000000000003</v>
          </cell>
          <cell r="D107">
            <v>9.0975383130443817</v>
          </cell>
          <cell r="E107">
            <v>11.15</v>
          </cell>
          <cell r="I107">
            <v>0.28420481895482508</v>
          </cell>
          <cell r="K107">
            <v>18.989999999999998</v>
          </cell>
          <cell r="L107">
            <v>14.67</v>
          </cell>
          <cell r="M107">
            <v>14.88</v>
          </cell>
          <cell r="N107">
            <v>17.25</v>
          </cell>
          <cell r="O107">
            <v>29.27</v>
          </cell>
          <cell r="P107">
            <v>30.54</v>
          </cell>
          <cell r="Q107">
            <v>11.22</v>
          </cell>
          <cell r="R107">
            <v>4.0661266666666656</v>
          </cell>
          <cell r="S107">
            <v>2.5663804586330223</v>
          </cell>
          <cell r="T107">
            <v>5.8803805466666663</v>
          </cell>
          <cell r="U107">
            <v>4.070783333333333</v>
          </cell>
          <cell r="V107" t="e">
            <v>#VALUE!</v>
          </cell>
          <cell r="W107">
            <v>9.4999999509415787</v>
          </cell>
          <cell r="Y107">
            <v>9.2660948885120487</v>
          </cell>
          <cell r="Z107">
            <v>1487.6589692824455</v>
          </cell>
          <cell r="AA107">
            <v>9.4687797966224707</v>
          </cell>
          <cell r="AB107">
            <v>689.81899999999996</v>
          </cell>
          <cell r="AE107" t="e">
            <v>#N/A</v>
          </cell>
          <cell r="AF107">
            <v>46.768999999999991</v>
          </cell>
          <cell r="AG107">
            <v>128.2285</v>
          </cell>
        </row>
        <row r="108">
          <cell r="A108">
            <v>40694</v>
          </cell>
          <cell r="C108">
            <v>9.6129999999999995</v>
          </cell>
          <cell r="D108">
            <v>9.5317972514992775</v>
          </cell>
          <cell r="E108">
            <v>11.19</v>
          </cell>
          <cell r="I108">
            <v>0.27426288480980565</v>
          </cell>
          <cell r="K108">
            <v>18.82</v>
          </cell>
          <cell r="L108">
            <v>15.5</v>
          </cell>
          <cell r="M108">
            <v>14.36</v>
          </cell>
          <cell r="N108">
            <v>17.75</v>
          </cell>
          <cell r="O108">
            <v>29.32</v>
          </cell>
          <cell r="P108">
            <v>30.45</v>
          </cell>
          <cell r="Q108">
            <v>11.21</v>
          </cell>
          <cell r="R108">
            <v>4.0838580645161295</v>
          </cell>
          <cell r="S108">
            <v>2.5336175519345034</v>
          </cell>
          <cell r="T108">
            <v>5.852104264516127</v>
          </cell>
          <cell r="U108">
            <v>4.0938709677419354</v>
          </cell>
          <cell r="V108" t="e">
            <v>#VALUE!</v>
          </cell>
          <cell r="W108">
            <v>9.5000101905074548</v>
          </cell>
          <cell r="Y108">
            <v>9.4299294869399226</v>
          </cell>
          <cell r="Z108">
            <v>1829.2824988770417</v>
          </cell>
          <cell r="AA108">
            <v>9.4744762505736571</v>
          </cell>
          <cell r="AB108">
            <v>830.09523809523796</v>
          </cell>
          <cell r="AE108" t="e">
            <v>#N/A</v>
          </cell>
          <cell r="AF108">
            <v>46.682903225806456</v>
          </cell>
          <cell r="AG108">
            <v>125.845935483871</v>
          </cell>
        </row>
        <row r="109">
          <cell r="A109">
            <v>40724</v>
          </cell>
          <cell r="C109">
            <v>9.6720000000000006</v>
          </cell>
          <cell r="D109">
            <v>9.4582052273429991</v>
          </cell>
          <cell r="E109">
            <v>11.27</v>
          </cell>
          <cell r="I109">
            <v>0.28035865818148903</v>
          </cell>
          <cell r="K109">
            <v>18.36</v>
          </cell>
          <cell r="L109">
            <v>15.04</v>
          </cell>
          <cell r="M109">
            <v>14.89</v>
          </cell>
          <cell r="N109">
            <v>18.03</v>
          </cell>
          <cell r="O109">
            <v>29.11</v>
          </cell>
          <cell r="P109">
            <v>29.98</v>
          </cell>
          <cell r="Q109">
            <v>11.32</v>
          </cell>
          <cell r="R109">
            <v>4.0955233333333334</v>
          </cell>
          <cell r="S109">
            <v>2.5775152707103901</v>
          </cell>
          <cell r="T109">
            <v>5.9028585666666666</v>
          </cell>
          <cell r="U109">
            <v>4.107033333333332</v>
          </cell>
          <cell r="V109" t="e">
            <v>#VALUE!</v>
          </cell>
          <cell r="W109">
            <v>9.5000101905074548</v>
          </cell>
          <cell r="Y109">
            <v>9.4822916897650398</v>
          </cell>
          <cell r="Z109">
            <v>1855.6363382893451</v>
          </cell>
          <cell r="AA109">
            <v>9.5097296632538413</v>
          </cell>
          <cell r="AB109">
            <v>995.12571428571448</v>
          </cell>
          <cell r="AE109" t="e">
            <v>#N/A</v>
          </cell>
          <cell r="AF109">
            <v>47.116999999999983</v>
          </cell>
          <cell r="AG109">
            <v>125.295</v>
          </cell>
        </row>
        <row r="110">
          <cell r="A110">
            <v>40755</v>
          </cell>
          <cell r="C110">
            <v>9.7579999999999991</v>
          </cell>
          <cell r="D110">
            <v>9.3391323189628661</v>
          </cell>
          <cell r="E110">
            <v>11.62</v>
          </cell>
          <cell r="I110">
            <v>0.27780981714514108</v>
          </cell>
          <cell r="K110">
            <v>18.57</v>
          </cell>
          <cell r="L110">
            <v>15.44</v>
          </cell>
          <cell r="M110">
            <v>14.89</v>
          </cell>
          <cell r="N110">
            <v>18.03</v>
          </cell>
          <cell r="O110">
            <v>29.49</v>
          </cell>
          <cell r="P110">
            <v>32.08</v>
          </cell>
          <cell r="Q110">
            <v>12.34</v>
          </cell>
          <cell r="R110">
            <v>4.1276806451612895</v>
          </cell>
          <cell r="S110">
            <v>2.6436006694136638</v>
          </cell>
          <cell r="T110">
            <v>5.9083804838709693</v>
          </cell>
          <cell r="U110">
            <v>4.1362096774193544</v>
          </cell>
          <cell r="V110" t="e">
            <v>#VALUE!</v>
          </cell>
          <cell r="W110">
            <v>9.5000101905074548</v>
          </cell>
          <cell r="Y110">
            <v>10.138255724038064</v>
          </cell>
          <cell r="Z110">
            <v>2229.2722652559223</v>
          </cell>
          <cell r="AA110">
            <v>10.15527021150158</v>
          </cell>
          <cell r="AB110">
            <v>1057.7428571428575</v>
          </cell>
          <cell r="AE110" t="e">
            <v>#N/A</v>
          </cell>
          <cell r="AF110">
            <v>47.873870967741922</v>
          </cell>
          <cell r="AG110">
            <v>125.57306451612899</v>
          </cell>
        </row>
        <row r="111">
          <cell r="A111">
            <v>40786</v>
          </cell>
          <cell r="C111">
            <v>10.003</v>
          </cell>
          <cell r="D111">
            <v>9.7530737568323094</v>
          </cell>
          <cell r="E111">
            <v>12.35</v>
          </cell>
          <cell r="I111">
            <v>0.27839953546863722</v>
          </cell>
          <cell r="K111">
            <v>19.03</v>
          </cell>
          <cell r="L111">
            <v>15.58</v>
          </cell>
          <cell r="M111">
            <v>14.76</v>
          </cell>
          <cell r="N111">
            <v>18.920000000000002</v>
          </cell>
          <cell r="O111">
            <v>29.78</v>
          </cell>
          <cell r="P111">
            <v>32.32</v>
          </cell>
          <cell r="Q111">
            <v>12.59</v>
          </cell>
          <cell r="R111">
            <v>4.1685580645161293</v>
          </cell>
          <cell r="S111">
            <v>2.6103168216302599</v>
          </cell>
          <cell r="T111">
            <v>5.9775938354838702</v>
          </cell>
          <cell r="U111">
            <v>4.1770483870967734</v>
          </cell>
          <cell r="V111" t="e">
            <v>#VALUE!</v>
          </cell>
          <cell r="W111">
            <v>9.5000101905074548</v>
          </cell>
          <cell r="Y111">
            <v>9.2769574534771309</v>
          </cell>
          <cell r="Z111">
            <v>1423.7157447645941</v>
          </cell>
          <cell r="AA111">
            <v>9.3695532213186041</v>
          </cell>
          <cell r="AB111">
            <v>846.20909090909083</v>
          </cell>
          <cell r="AE111" t="e">
            <v>#N/A</v>
          </cell>
          <cell r="AF111">
            <v>47.896774193548382</v>
          </cell>
          <cell r="AG111">
            <v>123.5205161290323</v>
          </cell>
        </row>
        <row r="112">
          <cell r="A112">
            <v>40816</v>
          </cell>
          <cell r="C112">
            <v>10.369</v>
          </cell>
          <cell r="D112">
            <v>10.195561399589721</v>
          </cell>
          <cell r="E112">
            <v>13.08</v>
          </cell>
          <cell r="I112">
            <v>0.27890941918353002</v>
          </cell>
          <cell r="K112">
            <v>19.329999999999998</v>
          </cell>
          <cell r="L112">
            <v>15.6</v>
          </cell>
          <cell r="M112">
            <v>15.08</v>
          </cell>
          <cell r="N112">
            <v>19.399999999999999</v>
          </cell>
          <cell r="O112">
            <v>30.28</v>
          </cell>
          <cell r="P112">
            <v>31.44</v>
          </cell>
          <cell r="Q112">
            <v>12.98</v>
          </cell>
          <cell r="R112">
            <v>4.2046733333333322</v>
          </cell>
          <cell r="S112">
            <v>2.4199706589719678</v>
          </cell>
          <cell r="T112">
            <v>5.789520246666668</v>
          </cell>
          <cell r="U112">
            <v>4.2225666666666681</v>
          </cell>
          <cell r="V112" t="e">
            <v>#VALUE!</v>
          </cell>
          <cell r="W112">
            <v>9.5000101905074548</v>
          </cell>
          <cell r="Y112">
            <v>9.5104918136671568</v>
          </cell>
          <cell r="Z112">
            <v>2034.7944101466928</v>
          </cell>
          <cell r="AA112">
            <v>9.6399331748312704</v>
          </cell>
          <cell r="AB112">
            <v>1126.0727272727274</v>
          </cell>
          <cell r="AE112" t="e">
            <v>#N/A</v>
          </cell>
          <cell r="AF112">
            <v>46.073333333333338</v>
          </cell>
          <cell r="AG112">
            <v>116.6555333333333</v>
          </cell>
        </row>
        <row r="113">
          <cell r="A113">
            <v>40847</v>
          </cell>
          <cell r="C113">
            <v>11.680999999999999</v>
          </cell>
          <cell r="D113">
            <v>12.245268399085257</v>
          </cell>
          <cell r="E113">
            <v>17.59</v>
          </cell>
          <cell r="I113">
            <v>0.28135215869054858</v>
          </cell>
          <cell r="K113">
            <v>21.85</v>
          </cell>
          <cell r="L113">
            <v>18.37</v>
          </cell>
          <cell r="M113">
            <v>14.03</v>
          </cell>
          <cell r="N113">
            <v>20.41</v>
          </cell>
          <cell r="O113">
            <v>31.42</v>
          </cell>
          <cell r="P113">
            <v>31.74</v>
          </cell>
          <cell r="Q113">
            <v>18.36</v>
          </cell>
          <cell r="R113">
            <v>4.2209548387096767</v>
          </cell>
          <cell r="S113">
            <v>2.3863475520866202</v>
          </cell>
          <cell r="T113">
            <v>5.7915680935483858</v>
          </cell>
          <cell r="U113">
            <v>4.2333709677419371</v>
          </cell>
          <cell r="V113" t="e">
            <v>#VALUE!</v>
          </cell>
          <cell r="W113">
            <v>9.5000101905074548</v>
          </cell>
          <cell r="Y113">
            <v>11.093393915092149</v>
          </cell>
          <cell r="Z113">
            <v>2397.2853251693859</v>
          </cell>
          <cell r="AA113">
            <v>11.283745001248981</v>
          </cell>
          <cell r="AB113">
            <v>1403.3430500000002</v>
          </cell>
          <cell r="AE113" t="e">
            <v>#N/A</v>
          </cell>
          <cell r="AF113">
            <v>45.681612903225805</v>
          </cell>
          <cell r="AG113">
            <v>114.0947096774194</v>
          </cell>
        </row>
        <row r="114">
          <cell r="A114">
            <v>40877</v>
          </cell>
          <cell r="C114">
            <v>13.298</v>
          </cell>
          <cell r="D114">
            <v>13.427300780469084</v>
          </cell>
          <cell r="E114">
            <v>19.87</v>
          </cell>
          <cell r="I114">
            <v>0.28404482925500274</v>
          </cell>
          <cell r="K114">
            <v>25.67</v>
          </cell>
          <cell r="L114">
            <v>20.49</v>
          </cell>
          <cell r="M114">
            <v>15.21</v>
          </cell>
          <cell r="N114">
            <v>23.01</v>
          </cell>
          <cell r="O114">
            <v>33.89</v>
          </cell>
          <cell r="P114">
            <v>31.96</v>
          </cell>
          <cell r="Q114">
            <v>23.21</v>
          </cell>
          <cell r="R114">
            <v>4.2599099999999996</v>
          </cell>
          <cell r="S114">
            <v>2.3834382994119583</v>
          </cell>
          <cell r="T114">
            <v>5.7806186000000022</v>
          </cell>
          <cell r="U114">
            <v>4.271116666666666</v>
          </cell>
          <cell r="V114" t="e">
            <v>#VALUE!</v>
          </cell>
          <cell r="W114">
            <v>9.5000101905074548</v>
          </cell>
          <cell r="Y114">
            <v>10.520948164318803</v>
          </cell>
          <cell r="Z114">
            <v>1791.3376603936122</v>
          </cell>
          <cell r="AA114">
            <v>10.738988374708441</v>
          </cell>
          <cell r="AB114">
            <v>1198.9130952380954</v>
          </cell>
          <cell r="AE114" t="e">
            <v>#N/A</v>
          </cell>
          <cell r="AF114">
            <v>45.760333333333357</v>
          </cell>
          <cell r="AG114">
            <v>113.0823</v>
          </cell>
        </row>
        <row r="115">
          <cell r="A115">
            <v>40908</v>
          </cell>
          <cell r="C115">
            <v>13.97</v>
          </cell>
          <cell r="D115">
            <v>14.610864414094287</v>
          </cell>
          <cell r="E115">
            <v>18.75</v>
          </cell>
          <cell r="I115">
            <v>0.30521007576274678</v>
          </cell>
          <cell r="K115">
            <v>26.79</v>
          </cell>
          <cell r="L115">
            <v>22.12</v>
          </cell>
          <cell r="M115">
            <v>15.78</v>
          </cell>
          <cell r="N115">
            <v>24.97</v>
          </cell>
          <cell r="O115">
            <v>36.450000000000003</v>
          </cell>
          <cell r="P115">
            <v>33.15</v>
          </cell>
          <cell r="Q115">
            <v>22.53</v>
          </cell>
          <cell r="R115">
            <v>4.2878612903225797</v>
          </cell>
          <cell r="S115">
            <v>2.3362022622850942</v>
          </cell>
          <cell r="T115">
            <v>5.6473618516129021</v>
          </cell>
          <cell r="U115">
            <v>4.2941612903225819</v>
          </cell>
          <cell r="V115" t="e">
            <v>#VALUE!</v>
          </cell>
          <cell r="W115">
            <v>9.5000101905074548</v>
          </cell>
          <cell r="Y115">
            <v>9.5843529948006303</v>
          </cell>
          <cell r="Z115">
            <v>1437.7452819428736</v>
          </cell>
          <cell r="AA115">
            <v>9.7266524663725207</v>
          </cell>
          <cell r="AB115">
            <v>1084.9014210526313</v>
          </cell>
          <cell r="AE115" t="e">
            <v>#N/A</v>
          </cell>
          <cell r="AF115">
            <v>45.255161290322576</v>
          </cell>
          <cell r="AG115">
            <v>110.4146774193548</v>
          </cell>
        </row>
        <row r="116">
          <cell r="A116">
            <v>40939</v>
          </cell>
          <cell r="B116">
            <v>13.584</v>
          </cell>
          <cell r="C116">
            <v>13.601000000000001</v>
          </cell>
          <cell r="D116">
            <v>11.635555598670038</v>
          </cell>
          <cell r="E116">
            <v>16.064933192935023</v>
          </cell>
          <cell r="I116" t="e">
            <v>#DIV/0!</v>
          </cell>
          <cell r="K116">
            <v>25.147153447381548</v>
          </cell>
          <cell r="L116">
            <v>21.532842648371208</v>
          </cell>
          <cell r="M116">
            <v>15.166961284324048</v>
          </cell>
          <cell r="N116">
            <v>26.13439942353703</v>
          </cell>
          <cell r="O116">
            <v>37.529963400348983</v>
          </cell>
          <cell r="P116">
            <v>34.299999999999997</v>
          </cell>
          <cell r="Q116">
            <v>18.600000000000001</v>
          </cell>
          <cell r="R116">
            <v>4.3197193548387087</v>
          </cell>
          <cell r="S116">
            <v>2.4146636745364951</v>
          </cell>
          <cell r="T116">
            <v>5.5742734129032261</v>
          </cell>
          <cell r="U116">
            <v>4.3249354838709673</v>
          </cell>
          <cell r="V116" t="e">
            <v>#VALUE!</v>
          </cell>
          <cell r="W116">
            <v>9.5000101905074548</v>
          </cell>
          <cell r="Y116">
            <v>9.3450048836616499</v>
          </cell>
          <cell r="Z116">
            <v>1307.8382564293697</v>
          </cell>
          <cell r="AA116">
            <v>9.4460289579755123</v>
          </cell>
          <cell r="AB116">
            <v>1261.8403809523807</v>
          </cell>
          <cell r="AE116" t="e">
            <v>#N/A</v>
          </cell>
          <cell r="AF116">
            <v>46.022903225806452</v>
          </cell>
          <cell r="AG116">
            <v>111.1027096774194</v>
          </cell>
        </row>
        <row r="117">
          <cell r="A117">
            <v>40968</v>
          </cell>
          <cell r="B117">
            <v>12.86</v>
          </cell>
          <cell r="C117">
            <v>12.956</v>
          </cell>
          <cell r="D117">
            <v>11.39017818465453</v>
          </cell>
          <cell r="E117">
            <v>14.133958823844006</v>
          </cell>
          <cell r="I117">
            <v>0.32302251698244389</v>
          </cell>
          <cell r="K117">
            <v>23.346055948871435</v>
          </cell>
          <cell r="L117">
            <v>20.214553716765007</v>
          </cell>
          <cell r="M117">
            <v>15.748968035751588</v>
          </cell>
          <cell r="N117">
            <v>25.210165994786468</v>
          </cell>
          <cell r="O117">
            <v>36.57828527358599</v>
          </cell>
          <cell r="P117">
            <v>33.299999999999997</v>
          </cell>
          <cell r="Q117">
            <v>15.71</v>
          </cell>
          <cell r="R117">
            <v>4.3475000000000001</v>
          </cell>
          <cell r="S117">
            <v>2.5344168744626425</v>
          </cell>
          <cell r="T117">
            <v>5.7547716241379305</v>
          </cell>
          <cell r="U117">
            <v>4.3543103448275868</v>
          </cell>
          <cell r="V117" t="e">
            <v>#VALUE!</v>
          </cell>
          <cell r="W117">
            <v>9.5000101905074548</v>
          </cell>
          <cell r="Y117">
            <v>9.285188968981732</v>
          </cell>
          <cell r="Z117">
            <v>1716.3942563033779</v>
          </cell>
          <cell r="AA117">
            <v>9.2603064811961602</v>
          </cell>
          <cell r="AB117">
            <v>1257.3347777777778</v>
          </cell>
          <cell r="AE117" t="e">
            <v>#N/A</v>
          </cell>
          <cell r="AF117">
            <v>47.524827586206904</v>
          </cell>
          <cell r="AG117">
            <v>113.8107931034483</v>
          </cell>
        </row>
        <row r="118">
          <cell r="A118">
            <v>40999</v>
          </cell>
          <cell r="B118">
            <v>12.249000000000001</v>
          </cell>
          <cell r="C118">
            <v>12.355</v>
          </cell>
          <cell r="D118">
            <v>10.825973197382988</v>
          </cell>
          <cell r="E118">
            <v>12.87075665800719</v>
          </cell>
          <cell r="I118">
            <v>0.32133805811838501</v>
          </cell>
          <cell r="K118">
            <v>21.940309328985258</v>
          </cell>
          <cell r="L118">
            <v>19.476357465791995</v>
          </cell>
          <cell r="M118">
            <v>14.280359142426464</v>
          </cell>
          <cell r="N118">
            <v>24.012360175618316</v>
          </cell>
          <cell r="O118">
            <v>35.610941014729441</v>
          </cell>
          <cell r="P118">
            <v>35.32</v>
          </cell>
          <cell r="Q118">
            <v>14.12</v>
          </cell>
          <cell r="R118">
            <v>4.3557225806451605</v>
          </cell>
          <cell r="S118">
            <v>2.4288036268761637</v>
          </cell>
          <cell r="T118">
            <v>5.7542689387096786</v>
          </cell>
          <cell r="U118">
            <v>4.36641935483871</v>
          </cell>
          <cell r="V118" t="e">
            <v>#VALUE!</v>
          </cell>
          <cell r="W118">
            <v>9.5000101905074548</v>
          </cell>
          <cell r="Y118">
            <v>9.2136467598813176</v>
          </cell>
          <cell r="Z118">
            <v>1712.5285602729582</v>
          </cell>
          <cell r="AA118">
            <v>9.4062373233090018</v>
          </cell>
          <cell r="AB118">
            <v>1094.4279545454547</v>
          </cell>
          <cell r="AE118" t="e">
            <v>#N/A</v>
          </cell>
          <cell r="AF118">
            <v>46.773548387096781</v>
          </cell>
          <cell r="AG118">
            <v>109.8016129032258</v>
          </cell>
        </row>
        <row r="119">
          <cell r="A119">
            <v>41029</v>
          </cell>
          <cell r="B119">
            <v>11.891</v>
          </cell>
          <cell r="C119">
            <v>11.989000000000001</v>
          </cell>
          <cell r="D119">
            <v>11.240962571457903</v>
          </cell>
          <cell r="E119">
            <v>12.183461716789942</v>
          </cell>
          <cell r="I119">
            <v>0.33207622894245742</v>
          </cell>
          <cell r="K119">
            <v>21.503552501457659</v>
          </cell>
          <cell r="L119">
            <v>18.364881356291232</v>
          </cell>
          <cell r="M119">
            <v>13.647147283908673</v>
          </cell>
          <cell r="N119">
            <v>22.709862968211844</v>
          </cell>
          <cell r="O119">
            <v>35.016769664777115</v>
          </cell>
          <cell r="P119">
            <v>35.119999999999997</v>
          </cell>
          <cell r="Q119">
            <v>12.89</v>
          </cell>
          <cell r="R119">
            <v>4.3966933333333333</v>
          </cell>
          <cell r="S119">
            <v>2.3743244416753457</v>
          </cell>
          <cell r="T119">
            <v>5.7983365833333327</v>
          </cell>
          <cell r="U119">
            <v>4.4053166666666659</v>
          </cell>
          <cell r="V119" t="e">
            <v>#VALUE!</v>
          </cell>
          <cell r="W119">
            <v>9.5000101905074548</v>
          </cell>
          <cell r="Y119">
            <v>9.1302132284638997</v>
          </cell>
          <cell r="Z119">
            <v>1310.5928668037614</v>
          </cell>
          <cell r="AA119">
            <v>9.2917558132147153</v>
          </cell>
          <cell r="AB119">
            <v>1058.8061764705881</v>
          </cell>
          <cell r="AE119" t="e">
            <v>#N/A</v>
          </cell>
          <cell r="AF119">
            <v>46.611333333333313</v>
          </cell>
          <cell r="AG119">
            <v>106.90179999999999</v>
          </cell>
        </row>
        <row r="120">
          <cell r="A120">
            <v>41060</v>
          </cell>
          <cell r="B120">
            <v>11.499000000000001</v>
          </cell>
          <cell r="C120">
            <v>11.619</v>
          </cell>
          <cell r="D120">
            <v>11.011839848732054</v>
          </cell>
          <cell r="E120">
            <v>11.711314154482965</v>
          </cell>
          <cell r="I120">
            <v>0.38682519761964762</v>
          </cell>
          <cell r="K120">
            <v>20.984401051146133</v>
          </cell>
          <cell r="L120">
            <v>17.588302227802398</v>
          </cell>
          <cell r="M120">
            <v>13.848200695405948</v>
          </cell>
          <cell r="N120">
            <v>22.37160299888021</v>
          </cell>
          <cell r="O120">
            <v>34.711730932607587</v>
          </cell>
          <cell r="P120">
            <v>35.08</v>
          </cell>
          <cell r="Q120">
            <v>12.49</v>
          </cell>
          <cell r="R120">
            <v>4.4490774193548397</v>
          </cell>
          <cell r="S120">
            <v>2.2440194410963592</v>
          </cell>
          <cell r="T120">
            <v>5.6966895161290321</v>
          </cell>
          <cell r="U120">
            <v>4.4607741935483869</v>
          </cell>
          <cell r="V120" t="e">
            <v>#VALUE!</v>
          </cell>
          <cell r="W120">
            <v>9.5000101905074548</v>
          </cell>
          <cell r="Y120">
            <v>9.14924002523132</v>
          </cell>
          <cell r="Z120">
            <v>1329.6301969469332</v>
          </cell>
          <cell r="AA120">
            <v>9.1863116887306155</v>
          </cell>
          <cell r="AB120">
            <v>1065.8304285714287</v>
          </cell>
          <cell r="AE120" t="e">
            <v>#N/A</v>
          </cell>
          <cell r="AF120">
            <v>45.499999999999993</v>
          </cell>
          <cell r="AG120">
            <v>102.62516129032259</v>
          </cell>
        </row>
        <row r="121">
          <cell r="A121">
            <v>41090</v>
          </cell>
          <cell r="B121">
            <v>11.571999999999999</v>
          </cell>
          <cell r="C121">
            <v>11.667999999999999</v>
          </cell>
          <cell r="D121">
            <v>11.006620619747247</v>
          </cell>
          <cell r="E121">
            <v>12.154378328187969</v>
          </cell>
          <cell r="I121">
            <v>0.38511346525137791</v>
          </cell>
          <cell r="K121">
            <v>20.33951059385862</v>
          </cell>
          <cell r="L121">
            <v>17.243859263417985</v>
          </cell>
          <cell r="M121">
            <v>15.414341603348028</v>
          </cell>
          <cell r="N121">
            <v>22.001545063605857</v>
          </cell>
          <cell r="O121">
            <v>33.535279331636005</v>
          </cell>
          <cell r="P121">
            <v>33.28</v>
          </cell>
          <cell r="Q121">
            <v>12.39</v>
          </cell>
          <cell r="R121">
            <v>4.4969666666666654</v>
          </cell>
          <cell r="S121">
            <v>2.1976638777654629</v>
          </cell>
          <cell r="T121">
            <v>5.6437328766666655</v>
          </cell>
          <cell r="U121">
            <v>4.5078166666666677</v>
          </cell>
          <cell r="V121" t="e">
            <v>#VALUE!</v>
          </cell>
          <cell r="W121">
            <v>9.5000101905074548</v>
          </cell>
          <cell r="Y121">
            <v>9.4347937054432816</v>
          </cell>
          <cell r="Z121">
            <v>1767.0314288465088</v>
          </cell>
          <cell r="AA121">
            <v>9.4167637480368178</v>
          </cell>
          <cell r="AB121">
            <v>1343.7058499999998</v>
          </cell>
          <cell r="AE121" t="e">
            <v>#N/A</v>
          </cell>
          <cell r="AF121">
            <v>45.143999999999998</v>
          </cell>
          <cell r="AG121">
            <v>100.2668666666667</v>
          </cell>
        </row>
        <row r="122">
          <cell r="A122">
            <v>41121</v>
          </cell>
          <cell r="B122">
            <v>11.976000000000001</v>
          </cell>
          <cell r="C122">
            <v>12.025</v>
          </cell>
          <cell r="D122">
            <v>11.642798452484531</v>
          </cell>
          <cell r="E122">
            <v>13.194477298747181</v>
          </cell>
          <cell r="I122">
            <v>0.45113427469874762</v>
          </cell>
          <cell r="K122">
            <v>20.720989011868923</v>
          </cell>
          <cell r="L122">
            <v>18.251652392440533</v>
          </cell>
          <cell r="M122">
            <v>14.292844308393574</v>
          </cell>
          <cell r="N122">
            <v>21.610323252706976</v>
          </cell>
          <cell r="O122">
            <v>33.881574500756621</v>
          </cell>
          <cell r="P122">
            <v>35.17</v>
          </cell>
          <cell r="Q122">
            <v>12.94</v>
          </cell>
          <cell r="R122">
            <v>4.5518419354838722</v>
          </cell>
          <cell r="S122">
            <v>2.2439356639151464</v>
          </cell>
          <cell r="T122">
            <v>5.5963184774193531</v>
          </cell>
          <cell r="U122">
            <v>4.5598225806451618</v>
          </cell>
          <cell r="V122" t="e">
            <v>#VALUE!</v>
          </cell>
          <cell r="W122">
            <v>9.5000101905074548</v>
          </cell>
          <cell r="Y122">
            <v>9.4976191179763845</v>
          </cell>
          <cell r="Z122">
            <v>1594.8910434082663</v>
          </cell>
          <cell r="AA122">
            <v>9.5193066524410543</v>
          </cell>
          <cell r="AB122">
            <v>1174.4747142857143</v>
          </cell>
          <cell r="AE122" t="e">
            <v>#N/A</v>
          </cell>
          <cell r="AF122">
            <v>45.671612903225814</v>
          </cell>
          <cell r="AG122">
            <v>100.0953870967742</v>
          </cell>
        </row>
        <row r="123">
          <cell r="A123">
            <v>41152</v>
          </cell>
          <cell r="B123">
            <v>12.371</v>
          </cell>
          <cell r="C123">
            <v>12.413</v>
          </cell>
          <cell r="D123">
            <v>10.682127103884618</v>
          </cell>
          <cell r="E123">
            <v>13.926785859047913</v>
          </cell>
          <cell r="I123">
            <v>0.54960908960299593</v>
          </cell>
          <cell r="K123">
            <v>20.800661736330369</v>
          </cell>
          <cell r="L123">
            <v>18.456264028625906</v>
          </cell>
          <cell r="M123">
            <v>14.830857156442372</v>
          </cell>
          <cell r="N123">
            <v>21.151648030584507</v>
          </cell>
          <cell r="O123">
            <v>34.186949370278263</v>
          </cell>
          <cell r="P123">
            <v>34.93</v>
          </cell>
          <cell r="Q123">
            <v>13.2</v>
          </cell>
          <cell r="R123">
            <v>4.608896774193548</v>
          </cell>
          <cell r="S123">
            <v>2.275977390820247</v>
          </cell>
          <cell r="T123">
            <v>5.717075474193547</v>
          </cell>
          <cell r="U123">
            <v>4.618048387096775</v>
          </cell>
          <cell r="V123" t="e">
            <v>#VALUE!</v>
          </cell>
          <cell r="W123">
            <v>9.5000101905074548</v>
          </cell>
          <cell r="Y123">
            <v>9.5796216392873266</v>
          </cell>
          <cell r="Z123">
            <v>2586.0747913187306</v>
          </cell>
          <cell r="AA123">
            <v>9.6567515271686855</v>
          </cell>
          <cell r="AB123">
            <v>1289.9584090909091</v>
          </cell>
          <cell r="AE123" t="e">
            <v>#N/A</v>
          </cell>
          <cell r="AF123">
            <v>46.496774193548376</v>
          </cell>
          <cell r="AG123">
            <v>100.4626451612903</v>
          </cell>
        </row>
        <row r="124">
          <cell r="A124">
            <v>41182</v>
          </cell>
          <cell r="B124">
            <v>12.672000000000001</v>
          </cell>
          <cell r="C124">
            <v>12.670999999999999</v>
          </cell>
          <cell r="D124">
            <v>11.025865809522552</v>
          </cell>
          <cell r="E124">
            <v>14.269189755829487</v>
          </cell>
          <cell r="I124">
            <v>0.54003684980552069</v>
          </cell>
          <cell r="K124">
            <v>21.078263467832294</v>
          </cell>
          <cell r="L124">
            <v>17.986505174982153</v>
          </cell>
          <cell r="M124">
            <v>16.244950059418908</v>
          </cell>
          <cell r="N124">
            <v>20.958057068125889</v>
          </cell>
          <cell r="O124">
            <v>34.316966957435405</v>
          </cell>
          <cell r="P124">
            <v>34.799999999999997</v>
          </cell>
          <cell r="Q124">
            <v>13.49</v>
          </cell>
          <cell r="R124">
            <v>4.6697466666666667</v>
          </cell>
          <cell r="S124">
            <v>2.3049420877051614</v>
          </cell>
          <cell r="T124">
            <v>6.0145103033333331</v>
          </cell>
          <cell r="U124">
            <v>4.6772166666666664</v>
          </cell>
          <cell r="V124" t="e">
            <v>#VALUE!</v>
          </cell>
          <cell r="W124">
            <v>9.5000101905074548</v>
          </cell>
          <cell r="Y124">
            <v>9.7233776100339231</v>
          </cell>
          <cell r="Z124">
            <v>2685.2555778388851</v>
          </cell>
          <cell r="AA124">
            <v>9.8005678961721401</v>
          </cell>
          <cell r="AB124">
            <v>1373.8286315789476</v>
          </cell>
          <cell r="AE124" t="e">
            <v>#N/A</v>
          </cell>
          <cell r="AF124">
            <v>47.657666666666657</v>
          </cell>
          <cell r="AG124">
            <v>101.5284</v>
          </cell>
        </row>
        <row r="125">
          <cell r="A125">
            <v>41213</v>
          </cell>
          <cell r="B125">
            <v>12.981999999999999</v>
          </cell>
          <cell r="C125">
            <v>13.004</v>
          </cell>
          <cell r="D125">
            <v>12.232222142269412</v>
          </cell>
          <cell r="E125">
            <v>14.914690503145989</v>
          </cell>
          <cell r="I125">
            <v>0.5411803515226411</v>
          </cell>
          <cell r="K125">
            <v>21.439325844096125</v>
          </cell>
          <cell r="L125">
            <v>17.882860194301294</v>
          </cell>
          <cell r="M125">
            <v>16.436776028698414</v>
          </cell>
          <cell r="N125">
            <v>20.504962167599405</v>
          </cell>
          <cell r="O125">
            <v>33.670555083289514</v>
          </cell>
          <cell r="P125">
            <v>34.869999999999997</v>
          </cell>
          <cell r="Q125">
            <v>14.18</v>
          </cell>
          <cell r="R125">
            <v>4.7291999999999996</v>
          </cell>
          <cell r="S125">
            <v>2.3296085351994011</v>
          </cell>
          <cell r="T125">
            <v>6.1389213645161309</v>
          </cell>
          <cell r="U125">
            <v>4.7358225806451619</v>
          </cell>
          <cell r="V125" t="e">
            <v>#VALUE!</v>
          </cell>
          <cell r="W125">
            <v>9.5000101905074548</v>
          </cell>
          <cell r="Y125">
            <v>9.774780947668825</v>
          </cell>
          <cell r="Z125">
            <v>2673.7430828937377</v>
          </cell>
          <cell r="AA125">
            <v>10.07236271596517</v>
          </cell>
          <cell r="AB125">
            <v>1279.8360000000002</v>
          </cell>
          <cell r="AE125" t="e">
            <v>#N/A</v>
          </cell>
          <cell r="AF125">
            <v>48.422903225806444</v>
          </cell>
          <cell r="AG125">
            <v>101.8086451612903</v>
          </cell>
        </row>
        <row r="126">
          <cell r="A126">
            <v>41243</v>
          </cell>
          <cell r="B126">
            <v>13.353999999999999</v>
          </cell>
          <cell r="C126">
            <v>13.378</v>
          </cell>
          <cell r="D126">
            <v>11.254386556749894</v>
          </cell>
          <cell r="E126">
            <v>15.297262588587444</v>
          </cell>
          <cell r="I126">
            <v>0.59113429416293717</v>
          </cell>
          <cell r="K126">
            <v>21.553510492423612</v>
          </cell>
          <cell r="L126">
            <v>18.164126611590582</v>
          </cell>
          <cell r="M126">
            <v>16.9504865022035</v>
          </cell>
          <cell r="N126">
            <v>19.634263398286123</v>
          </cell>
          <cell r="O126">
            <v>33.886331589990114</v>
          </cell>
          <cell r="P126">
            <v>34.46</v>
          </cell>
          <cell r="Q126">
            <v>14.28</v>
          </cell>
          <cell r="R126">
            <v>4.7958200000000009</v>
          </cell>
          <cell r="S126">
            <v>2.322008805975591</v>
          </cell>
          <cell r="T126">
            <v>6.1540736966666687</v>
          </cell>
          <cell r="U126">
            <v>4.7989000000000006</v>
          </cell>
          <cell r="V126" t="e">
            <v>#VALUE!</v>
          </cell>
          <cell r="W126">
            <v>9.5000101905074548</v>
          </cell>
          <cell r="Y126">
            <v>9.8852799135924556</v>
          </cell>
          <cell r="Z126">
            <v>3113.4006775493908</v>
          </cell>
          <cell r="AA126">
            <v>10.129890115551573</v>
          </cell>
          <cell r="AB126">
            <v>1257.8192999999999</v>
          </cell>
          <cell r="AE126" t="e">
            <v>#N/A</v>
          </cell>
          <cell r="AF126">
            <v>48.632333333333321</v>
          </cell>
          <cell r="AG126">
            <v>100.6503</v>
          </cell>
        </row>
        <row r="127">
          <cell r="A127">
            <v>41274</v>
          </cell>
          <cell r="B127">
            <v>13.507</v>
          </cell>
          <cell r="C127">
            <v>13.579000000000001</v>
          </cell>
          <cell r="D127">
            <v>13.156066003836893</v>
          </cell>
          <cell r="E127">
            <v>15.373319621920771</v>
          </cell>
          <cell r="I127">
            <v>0.61523920569261081</v>
          </cell>
          <cell r="K127">
            <v>21.781573693113824</v>
          </cell>
          <cell r="L127">
            <v>18.580894455513018</v>
          </cell>
          <cell r="M127">
            <v>17.245073253365881</v>
          </cell>
          <cell r="N127">
            <v>19.600663673833495</v>
          </cell>
          <cell r="O127">
            <v>34.343637713275882</v>
          </cell>
          <cell r="P127">
            <v>35.06</v>
          </cell>
          <cell r="Q127">
            <v>14.44</v>
          </cell>
          <cell r="R127">
            <v>4.8806419354838724</v>
          </cell>
          <cell r="S127">
            <v>2.3485610632404947</v>
          </cell>
          <cell r="T127">
            <v>6.405467622580642</v>
          </cell>
          <cell r="U127">
            <v>4.8823225806451607</v>
          </cell>
          <cell r="V127" t="e">
            <v>#VALUE!</v>
          </cell>
          <cell r="W127">
            <v>9.5000101905074548</v>
          </cell>
          <cell r="Y127">
            <v>10.060911969702738</v>
          </cell>
          <cell r="Z127">
            <v>2439.7418906309676</v>
          </cell>
          <cell r="AA127">
            <v>10.468990862831754</v>
          </cell>
          <cell r="AB127">
            <v>1144.4055789473682</v>
          </cell>
          <cell r="AE127" t="e">
            <v>#N/A</v>
          </cell>
          <cell r="AF127">
            <v>49.680322580645154</v>
          </cell>
          <cell r="AG127">
            <v>101.38</v>
          </cell>
        </row>
        <row r="128">
          <cell r="A128">
            <v>41305</v>
          </cell>
          <cell r="B128">
            <v>13.571</v>
          </cell>
          <cell r="C128">
            <v>13.637</v>
          </cell>
          <cell r="D128">
            <v>12.25994112356334</v>
          </cell>
          <cell r="E128">
            <v>15.137105488448416</v>
          </cell>
          <cell r="I128" t="e">
            <v>#DIV/0!</v>
          </cell>
          <cell r="K128">
            <v>21.550569133430866</v>
          </cell>
          <cell r="L128">
            <v>19.401337572632034</v>
          </cell>
          <cell r="M128">
            <v>16.565734578658155</v>
          </cell>
          <cell r="N128">
            <v>21.250532644207652</v>
          </cell>
          <cell r="O128">
            <v>34.966658612057614</v>
          </cell>
          <cell r="P128">
            <v>33.78</v>
          </cell>
          <cell r="Q128">
            <v>14.49</v>
          </cell>
          <cell r="R128">
            <v>4.947503225806452</v>
          </cell>
          <cell r="S128">
            <v>2.4358922600964656</v>
          </cell>
          <cell r="T128">
            <v>6.5823934096774206</v>
          </cell>
          <cell r="U128">
            <v>4.9517903225806466</v>
          </cell>
          <cell r="V128" t="e">
            <v>#VALUE!</v>
          </cell>
          <cell r="W128">
            <v>9.5000101905074548</v>
          </cell>
          <cell r="Y128">
            <v>9.8459032157754365</v>
          </cell>
          <cell r="Z128">
            <v>2815.6409983916583</v>
          </cell>
          <cell r="AA128">
            <v>10.538298021387732</v>
          </cell>
          <cell r="AB128">
            <v>1266.4937142857141</v>
          </cell>
          <cell r="AE128" t="e">
            <v>#N/A</v>
          </cell>
          <cell r="AF128">
            <v>50.884838709677425</v>
          </cell>
          <cell r="AG128">
            <v>102.5190322580645</v>
          </cell>
        </row>
        <row r="129">
          <cell r="A129">
            <v>41333</v>
          </cell>
          <cell r="B129">
            <v>13.518000000000001</v>
          </cell>
          <cell r="C129">
            <v>13.586</v>
          </cell>
          <cell r="D129">
            <v>12.225406844774264</v>
          </cell>
          <cell r="E129">
            <v>14.761968557342717</v>
          </cell>
          <cell r="I129">
            <v>0.59309814606021816</v>
          </cell>
          <cell r="K129">
            <v>21.489213672624683</v>
          </cell>
          <cell r="L129">
            <v>19.37563523739507</v>
          </cell>
          <cell r="M129">
            <v>16.196505924706106</v>
          </cell>
          <cell r="N129">
            <v>20.846796176332667</v>
          </cell>
          <cell r="O129">
            <v>34.752311997909658</v>
          </cell>
          <cell r="P129">
            <v>33.75</v>
          </cell>
          <cell r="Q129">
            <v>14.34</v>
          </cell>
          <cell r="R129">
            <v>5.0082964285714278</v>
          </cell>
          <cell r="S129">
            <v>2.5393503315892945</v>
          </cell>
          <cell r="T129">
            <v>6.6927677392857126</v>
          </cell>
          <cell r="U129">
            <v>5.0125892857142871</v>
          </cell>
          <cell r="V129" t="e">
            <v>#VALUE!</v>
          </cell>
          <cell r="W129">
            <v>9.5000101905074548</v>
          </cell>
          <cell r="Y129">
            <v>10.043830102103755</v>
          </cell>
          <cell r="Z129">
            <v>2608.4370861483549</v>
          </cell>
          <cell r="AA129">
            <v>10.87140258216038</v>
          </cell>
          <cell r="AB129">
            <v>1370.1841764705882</v>
          </cell>
          <cell r="AE129" t="e">
            <v>#N/A</v>
          </cell>
          <cell r="AF129">
            <v>52.003928571428553</v>
          </cell>
          <cell r="AG129">
            <v>103.4803214285714</v>
          </cell>
        </row>
        <row r="130">
          <cell r="A130">
            <v>41364</v>
          </cell>
          <cell r="B130">
            <v>13.526999999999999</v>
          </cell>
          <cell r="C130">
            <v>13.624000000000001</v>
          </cell>
          <cell r="D130">
            <v>12.828002498104889</v>
          </cell>
          <cell r="E130">
            <v>14.828443085410218</v>
          </cell>
          <cell r="I130">
            <v>0.58125607040506899</v>
          </cell>
          <cell r="K130">
            <v>21.341546265969871</v>
          </cell>
          <cell r="L130">
            <v>18.850012631457151</v>
          </cell>
          <cell r="M130">
            <v>16.731354671660188</v>
          </cell>
          <cell r="N130">
            <v>19.735541834044938</v>
          </cell>
          <cell r="O130">
            <v>34.165564190503858</v>
          </cell>
          <cell r="P130">
            <v>33.6</v>
          </cell>
          <cell r="Q130">
            <v>14.55</v>
          </cell>
          <cell r="R130">
            <v>5.0872548387096757</v>
          </cell>
          <cell r="S130">
            <v>2.5647175716232473</v>
          </cell>
          <cell r="T130">
            <v>6.5945132999999974</v>
          </cell>
          <cell r="U130">
            <v>5.090661290322581</v>
          </cell>
          <cell r="V130">
            <v>9</v>
          </cell>
          <cell r="W130">
            <v>9.5000101905074548</v>
          </cell>
          <cell r="Y130">
            <v>11.10828960469787</v>
          </cell>
          <cell r="Z130">
            <v>2611.5840847256759</v>
          </cell>
          <cell r="AA130">
            <v>11.973289206539794</v>
          </cell>
          <cell r="AB130">
            <v>1437.3055263157894</v>
          </cell>
          <cell r="AE130" t="e">
            <v>#N/A</v>
          </cell>
          <cell r="AF130">
            <v>52.352580645161282</v>
          </cell>
          <cell r="AG130">
            <v>102.6753870967742</v>
          </cell>
        </row>
        <row r="131">
          <cell r="A131">
            <v>41394</v>
          </cell>
          <cell r="B131">
            <v>13.621</v>
          </cell>
          <cell r="C131">
            <v>13.706</v>
          </cell>
          <cell r="D131">
            <v>14.199677006285176</v>
          </cell>
          <cell r="E131">
            <v>15.08084853833909</v>
          </cell>
          <cell r="I131">
            <v>0.54716680614026625</v>
          </cell>
          <cell r="K131">
            <v>21.677284174479158</v>
          </cell>
          <cell r="L131">
            <v>18.644108518730967</v>
          </cell>
          <cell r="M131">
            <v>14.622130681146784</v>
          </cell>
          <cell r="N131">
            <v>19.216740687231137</v>
          </cell>
          <cell r="O131">
            <v>33.268274313068623</v>
          </cell>
          <cell r="P131">
            <v>33.049999999999997</v>
          </cell>
          <cell r="Q131">
            <v>14.94</v>
          </cell>
          <cell r="R131">
            <v>5.1531766666666652</v>
          </cell>
          <cell r="S131">
            <v>2.5797024591784017</v>
          </cell>
          <cell r="T131">
            <v>6.7175059433333324</v>
          </cell>
          <cell r="U131">
            <v>5.1631666666666662</v>
          </cell>
          <cell r="V131">
            <v>9</v>
          </cell>
          <cell r="W131">
            <v>9.5000101905074548</v>
          </cell>
          <cell r="Y131">
            <v>10.676685826523753</v>
          </cell>
          <cell r="Z131">
            <v>2639.0641644510242</v>
          </cell>
          <cell r="AA131">
            <v>11.180095958700898</v>
          </cell>
          <cell r="AB131">
            <v>1286.5170000000001</v>
          </cell>
          <cell r="AE131" t="e">
            <v>#N/A</v>
          </cell>
          <cell r="AF131">
            <v>53.029666666666664</v>
          </cell>
          <cell r="AG131">
            <v>102.1931</v>
          </cell>
        </row>
        <row r="132">
          <cell r="A132">
            <v>41425</v>
          </cell>
          <cell r="B132">
            <v>13.935</v>
          </cell>
          <cell r="C132">
            <v>14.026999999999999</v>
          </cell>
          <cell r="D132">
            <v>14.715537583980977</v>
          </cell>
          <cell r="E132">
            <v>15.732209648462574</v>
          </cell>
          <cell r="I132">
            <v>0.51446667423450165</v>
          </cell>
          <cell r="K132">
            <v>22.553837976068031</v>
          </cell>
          <cell r="L132">
            <v>19.258907798332334</v>
          </cell>
          <cell r="M132">
            <v>16.116928623772075</v>
          </cell>
          <cell r="N132">
            <v>19.148016854199483</v>
          </cell>
          <cell r="O132">
            <v>34.279777563967933</v>
          </cell>
          <cell r="P132">
            <v>32.47</v>
          </cell>
          <cell r="Q132">
            <v>17.57</v>
          </cell>
          <cell r="R132">
            <v>5.2357483870967743</v>
          </cell>
          <cell r="S132">
            <v>2.5719863617443774</v>
          </cell>
          <cell r="T132">
            <v>6.7960096645161299</v>
          </cell>
          <cell r="U132">
            <v>5.240241935483871</v>
          </cell>
          <cell r="V132" t="e">
            <v>#VALUE!</v>
          </cell>
          <cell r="W132">
            <v>9.5000101905074548</v>
          </cell>
          <cell r="Y132">
            <v>14.009875931347102</v>
          </cell>
          <cell r="Z132">
            <v>2744.7300940545929</v>
          </cell>
          <cell r="AA132">
            <v>13.586130018375661</v>
          </cell>
          <cell r="AB132">
            <v>1564.594227272727</v>
          </cell>
          <cell r="AE132" t="e">
            <v>#N/A</v>
          </cell>
          <cell r="AF132">
            <v>53.396129032258095</v>
          </cell>
          <cell r="AG132">
            <v>101.3135483870968</v>
          </cell>
        </row>
        <row r="133">
          <cell r="A133">
            <v>41455</v>
          </cell>
          <cell r="B133">
            <v>14.379</v>
          </cell>
          <cell r="C133">
            <v>14.452999999999999</v>
          </cell>
          <cell r="D133">
            <v>15.042827761759588</v>
          </cell>
          <cell r="E133">
            <v>16.580162933386699</v>
          </cell>
          <cell r="I133">
            <v>0.51450478062864513</v>
          </cell>
          <cell r="K133">
            <v>22.799398271925305</v>
          </cell>
          <cell r="L133">
            <v>19.063517535077217</v>
          </cell>
          <cell r="M133">
            <v>14.635037907460639</v>
          </cell>
          <cell r="N133">
            <v>18.975396414442727</v>
          </cell>
          <cell r="O133">
            <v>34.17553467258962</v>
          </cell>
          <cell r="P133">
            <v>32.299999999999997</v>
          </cell>
          <cell r="Q133">
            <v>16.7</v>
          </cell>
          <cell r="R133">
            <v>5.3303199999999995</v>
          </cell>
          <cell r="S133">
            <v>2.4641332373039431</v>
          </cell>
          <cell r="T133">
            <v>7.0461521466666648</v>
          </cell>
          <cell r="U133">
            <v>5.3342999999999998</v>
          </cell>
          <cell r="V133" t="e">
            <v>#VALUE!</v>
          </cell>
          <cell r="W133">
            <v>9.5000101905074548</v>
          </cell>
          <cell r="Y133">
            <v>12.251229618143244</v>
          </cell>
          <cell r="Z133">
            <v>2690.1239968658983</v>
          </cell>
          <cell r="AA133">
            <v>13.083587364558987</v>
          </cell>
          <cell r="AB133">
            <v>1853.3847222222223</v>
          </cell>
          <cell r="AE133" t="e">
            <v>#N/A</v>
          </cell>
          <cell r="AF133">
            <v>53.083333333333321</v>
          </cell>
          <cell r="AG133">
            <v>99.061400000000006</v>
          </cell>
        </row>
        <row r="134">
          <cell r="A134">
            <v>41486</v>
          </cell>
          <cell r="B134">
            <v>14.832000000000001</v>
          </cell>
          <cell r="C134">
            <v>14.885999999999999</v>
          </cell>
          <cell r="D134">
            <v>15.158168416689639</v>
          </cell>
          <cell r="E134">
            <v>17.242014915626395</v>
          </cell>
          <cell r="I134">
            <v>0.50335729103486537</v>
          </cell>
          <cell r="K134">
            <v>23.170813688856121</v>
          </cell>
          <cell r="L134">
            <v>20.83803949869705</v>
          </cell>
          <cell r="M134">
            <v>15.870444236107099</v>
          </cell>
          <cell r="N134">
            <v>20.45502309951187</v>
          </cell>
          <cell r="O134">
            <v>34.976244384110473</v>
          </cell>
          <cell r="P134">
            <v>34.04</v>
          </cell>
          <cell r="Q134">
            <v>17.32</v>
          </cell>
          <cell r="R134">
            <v>5.4401483870967757</v>
          </cell>
          <cell r="S134">
            <v>2.4142251677739459</v>
          </cell>
          <cell r="T134">
            <v>7.1205323232258051</v>
          </cell>
          <cell r="U134">
            <v>5.4428709677419347</v>
          </cell>
          <cell r="V134" t="e">
            <v>#VALUE!</v>
          </cell>
          <cell r="W134">
            <v>9.5000101905074548</v>
          </cell>
          <cell r="Y134">
            <v>13.088835395574197</v>
          </cell>
          <cell r="Z134">
            <v>2795.1633113373291</v>
          </cell>
          <cell r="AA134">
            <v>13.428879634595422</v>
          </cell>
          <cell r="AB134">
            <v>2029.0336363636363</v>
          </cell>
          <cell r="AE134" t="e">
            <v>#N/A</v>
          </cell>
          <cell r="AF134">
            <v>53.155483870967743</v>
          </cell>
          <cell r="AG134">
            <v>97.283193548387104</v>
          </cell>
        </row>
        <row r="135">
          <cell r="A135">
            <v>41517</v>
          </cell>
          <cell r="B135">
            <v>15.19</v>
          </cell>
          <cell r="C135">
            <v>15.24</v>
          </cell>
          <cell r="D135">
            <v>14.552595941198154</v>
          </cell>
          <cell r="E135">
            <v>17.704739341909146</v>
          </cell>
          <cell r="I135">
            <v>0.49069477972826164</v>
          </cell>
          <cell r="K135">
            <v>23.364783988937702</v>
          </cell>
          <cell r="L135">
            <v>20.862845836276499</v>
          </cell>
          <cell r="M135">
            <v>16.439612262671691</v>
          </cell>
          <cell r="N135">
            <v>20.546927512875108</v>
          </cell>
          <cell r="O135">
            <v>35.999151998579073</v>
          </cell>
          <cell r="P135">
            <v>34.299999999999997</v>
          </cell>
          <cell r="Q135">
            <v>16.920000000000002</v>
          </cell>
          <cell r="R135">
            <v>5.5810322580645169</v>
          </cell>
          <cell r="S135">
            <v>2.3884283440563414</v>
          </cell>
          <cell r="T135">
            <v>7.4358715554838684</v>
          </cell>
          <cell r="U135">
            <v>5.5825645161290334</v>
          </cell>
          <cell r="V135" t="e">
            <v>#VALUE!</v>
          </cell>
          <cell r="W135">
            <v>9.5000101905074548</v>
          </cell>
          <cell r="Y135">
            <v>11.729880526320366</v>
          </cell>
          <cell r="Z135">
            <v>2861.8857435092668</v>
          </cell>
          <cell r="AA135">
            <v>11.795399089288816</v>
          </cell>
          <cell r="AB135">
            <v>1740.659523809524</v>
          </cell>
          <cell r="AE135" t="e">
            <v>#N/A</v>
          </cell>
          <cell r="AF135">
            <v>53.884838709677418</v>
          </cell>
          <cell r="AG135">
            <v>96.860709677419351</v>
          </cell>
        </row>
        <row r="136">
          <cell r="A136">
            <v>41547</v>
          </cell>
          <cell r="B136">
            <v>15.611000000000001</v>
          </cell>
          <cell r="C136">
            <v>15.667999999999999</v>
          </cell>
          <cell r="D136">
            <v>14.813228075672018</v>
          </cell>
          <cell r="E136">
            <v>18.001457368676139</v>
          </cell>
          <cell r="I136">
            <v>0.48890890852738428</v>
          </cell>
          <cell r="K136">
            <v>23.536994401240307</v>
          </cell>
          <cell r="L136">
            <v>20.675081943338213</v>
          </cell>
          <cell r="M136">
            <v>16.198098351916229</v>
          </cell>
          <cell r="N136">
            <v>21.567144294087335</v>
          </cell>
          <cell r="O136">
            <v>36.346122424517134</v>
          </cell>
          <cell r="P136">
            <v>35.22</v>
          </cell>
          <cell r="Q136">
            <v>17.39</v>
          </cell>
          <cell r="R136">
            <v>5.7369033333333332</v>
          </cell>
          <cell r="S136">
            <v>2.5269103675483842</v>
          </cell>
          <cell r="T136">
            <v>7.6672092646666661</v>
          </cell>
          <cell r="U136">
            <v>5.7580166666666646</v>
          </cell>
          <cell r="V136" t="e">
            <v>#VALUE!</v>
          </cell>
          <cell r="W136">
            <v>9.5000101905074548</v>
          </cell>
          <cell r="Y136">
            <v>11.706260464198781</v>
          </cell>
          <cell r="Z136">
            <v>2771.9847402074911</v>
          </cell>
          <cell r="AA136">
            <v>12.027905258245177</v>
          </cell>
          <cell r="AB136">
            <v>1775.3523809523811</v>
          </cell>
          <cell r="AE136" t="e">
            <v>#N/A</v>
          </cell>
          <cell r="AF136">
            <v>56.012666666666661</v>
          </cell>
          <cell r="AG136">
            <v>98.923633333333328</v>
          </cell>
        </row>
        <row r="137">
          <cell r="A137">
            <v>41578</v>
          </cell>
          <cell r="B137">
            <v>16.065000000000001</v>
          </cell>
          <cell r="C137">
            <v>16.097000000000001</v>
          </cell>
          <cell r="D137">
            <v>16.698843394541022</v>
          </cell>
          <cell r="E137">
            <v>18.742701678644302</v>
          </cell>
          <cell r="I137">
            <v>0.46574825350937349</v>
          </cell>
          <cell r="K137">
            <v>25.01039762005653</v>
          </cell>
          <cell r="L137">
            <v>21.104065139830453</v>
          </cell>
          <cell r="M137">
            <v>17.161784160434202</v>
          </cell>
          <cell r="N137">
            <v>22.359038818326759</v>
          </cell>
          <cell r="O137">
            <v>38.345665749697872</v>
          </cell>
          <cell r="P137">
            <v>34.69</v>
          </cell>
          <cell r="Q137">
            <v>18.72</v>
          </cell>
          <cell r="R137">
            <v>5.8466129032258056</v>
          </cell>
          <cell r="S137">
            <v>2.6697727628076424</v>
          </cell>
          <cell r="T137">
            <v>7.9771395741935498</v>
          </cell>
          <cell r="U137">
            <v>5.8521451612903244</v>
          </cell>
          <cell r="V137" t="e">
            <v>#VALUE!</v>
          </cell>
          <cell r="W137">
            <v>9.5000101905074548</v>
          </cell>
          <cell r="Y137">
            <v>11.231387771808913</v>
          </cell>
          <cell r="Z137">
            <v>3031.0522922221562</v>
          </cell>
          <cell r="AA137">
            <v>12.023686403841991</v>
          </cell>
          <cell r="AB137">
            <v>1743.7168636363633</v>
          </cell>
          <cell r="AE137" t="e">
            <v>#N/A</v>
          </cell>
          <cell r="AF137">
            <v>58.256129032258038</v>
          </cell>
          <cell r="AG137">
            <v>100.5266774193548</v>
          </cell>
        </row>
        <row r="138">
          <cell r="A138">
            <v>41608</v>
          </cell>
          <cell r="B138">
            <v>16.376999999999999</v>
          </cell>
          <cell r="C138">
            <v>16.41</v>
          </cell>
          <cell r="D138">
            <v>14.682527600332955</v>
          </cell>
          <cell r="E138">
            <v>19.052493531569709</v>
          </cell>
          <cell r="I138">
            <v>0.40601276459914526</v>
          </cell>
          <cell r="K138">
            <v>26.181778215603185</v>
          </cell>
          <cell r="L138">
            <v>21.42553943751691</v>
          </cell>
          <cell r="M138">
            <v>16.49769539324577</v>
          </cell>
          <cell r="N138">
            <v>22.231183461283099</v>
          </cell>
          <cell r="O138">
            <v>38.893785783203946</v>
          </cell>
          <cell r="P138">
            <v>35.75</v>
          </cell>
          <cell r="Q138">
            <v>20.2</v>
          </cell>
          <cell r="R138">
            <v>6.0116900000000006</v>
          </cell>
          <cell r="S138">
            <v>2.601694871235618</v>
          </cell>
          <cell r="T138">
            <v>8.1161744466666654</v>
          </cell>
          <cell r="U138">
            <v>6.0178999999999991</v>
          </cell>
          <cell r="V138" t="e">
            <v>#VALUE!</v>
          </cell>
          <cell r="W138">
            <v>9.5000101905074548</v>
          </cell>
          <cell r="Y138">
            <v>14.517692160567098</v>
          </cell>
          <cell r="Z138">
            <v>3359.4698065251951</v>
          </cell>
          <cell r="AA138">
            <v>15.120921137231644</v>
          </cell>
          <cell r="AB138">
            <v>2102.2000526315787</v>
          </cell>
          <cell r="AE138" t="e">
            <v>#N/A</v>
          </cell>
          <cell r="AF138">
            <v>58.579666666666668</v>
          </cell>
          <cell r="AG138">
            <v>98.566833333333335</v>
          </cell>
        </row>
        <row r="139">
          <cell r="A139">
            <v>41639</v>
          </cell>
          <cell r="B139">
            <v>16.870999999999999</v>
          </cell>
          <cell r="C139">
            <v>16.943000000000001</v>
          </cell>
          <cell r="D139">
            <v>17.449559328442088</v>
          </cell>
          <cell r="E139">
            <v>20.183744323751423</v>
          </cell>
          <cell r="I139">
            <v>0.36506545699329845</v>
          </cell>
          <cell r="K139">
            <v>27.585528628982864</v>
          </cell>
          <cell r="L139">
            <v>22.346858659997284</v>
          </cell>
          <cell r="M139">
            <v>16.527243162715283</v>
          </cell>
          <cell r="N139">
            <v>21.075499178044968</v>
          </cell>
          <cell r="O139">
            <v>39.316834197774803</v>
          </cell>
          <cell r="P139">
            <v>37.159999999999997</v>
          </cell>
          <cell r="Q139">
            <v>22.65</v>
          </cell>
          <cell r="R139">
            <v>6.3381419354838719</v>
          </cell>
          <cell r="S139">
            <v>2.7009728078801118</v>
          </cell>
          <cell r="T139">
            <v>8.6946782806451601</v>
          </cell>
          <cell r="U139">
            <v>6.3466129032258083</v>
          </cell>
          <cell r="V139" t="e">
            <v>#VALUE!</v>
          </cell>
          <cell r="W139">
            <v>9.5000101905074548</v>
          </cell>
          <cell r="Y139">
            <v>19.040746131126593</v>
          </cell>
          <cell r="Z139">
            <v>2339.7550092444685</v>
          </cell>
          <cell r="AA139">
            <v>19.634434653815553</v>
          </cell>
          <cell r="AB139">
            <v>2013.2331578947369</v>
          </cell>
          <cell r="AE139" t="e">
            <v>#N/A</v>
          </cell>
          <cell r="AF139">
            <v>61.410967741935487</v>
          </cell>
          <cell r="AG139">
            <v>101.0293870967742</v>
          </cell>
        </row>
        <row r="140">
          <cell r="A140">
            <v>41670</v>
          </cell>
          <cell r="B140">
            <v>17.849</v>
          </cell>
          <cell r="C140">
            <v>17.908999999999999</v>
          </cell>
          <cell r="D140">
            <v>18.502359001315529</v>
          </cell>
          <cell r="E140">
            <v>21.686200399168627</v>
          </cell>
          <cell r="I140" t="e">
            <v>#DIV/0!</v>
          </cell>
          <cell r="K140">
            <v>28.891285867914352</v>
          </cell>
          <cell r="L140">
            <v>26.041222501778556</v>
          </cell>
          <cell r="M140">
            <v>18.290060808693678</v>
          </cell>
          <cell r="N140">
            <v>25.210010203051542</v>
          </cell>
          <cell r="O140">
            <v>40.539101176830016</v>
          </cell>
          <cell r="P140">
            <v>36.4</v>
          </cell>
          <cell r="Q140">
            <v>23.62</v>
          </cell>
          <cell r="R140">
            <v>7.0551354838709681</v>
          </cell>
          <cell r="S140">
            <v>2.9692093280901983</v>
          </cell>
          <cell r="T140">
            <v>9.6322310774193536</v>
          </cell>
          <cell r="U140">
            <v>7.0840645161290334</v>
          </cell>
          <cell r="V140" t="e">
            <v>#VALUE!</v>
          </cell>
          <cell r="W140">
            <v>9.5000101905074548</v>
          </cell>
          <cell r="Y140">
            <v>14.506263185489297</v>
          </cell>
          <cell r="Z140">
            <v>2765.1217150108414</v>
          </cell>
          <cell r="AA140">
            <v>15.95363573464032</v>
          </cell>
          <cell r="AB140">
            <v>2016.1999999999998</v>
          </cell>
          <cell r="AE140" t="e">
            <v>#N/A</v>
          </cell>
          <cell r="AF140">
            <v>67.888387096774196</v>
          </cell>
          <cell r="AG140">
            <v>108.18116129032261</v>
          </cell>
        </row>
        <row r="141">
          <cell r="A141">
            <v>41698</v>
          </cell>
          <cell r="B141">
            <v>21.300999999999998</v>
          </cell>
          <cell r="C141">
            <v>21.361999999999998</v>
          </cell>
          <cell r="D141">
            <v>19.696445095803142</v>
          </cell>
          <cell r="E141">
            <v>25.576329307715643</v>
          </cell>
          <cell r="I141">
            <v>0.40211578035812379</v>
          </cell>
          <cell r="K141">
            <v>31.607135107094997</v>
          </cell>
          <cell r="L141">
            <v>29.203272948121224</v>
          </cell>
          <cell r="M141">
            <v>17.508709972657229</v>
          </cell>
          <cell r="N141">
            <v>24.207871071544243</v>
          </cell>
          <cell r="O141">
            <v>44.960862232259807</v>
          </cell>
          <cell r="P141">
            <v>38.299999999999997</v>
          </cell>
          <cell r="Q141">
            <v>25.89</v>
          </cell>
          <cell r="R141">
            <v>7.8620999999999999</v>
          </cell>
          <cell r="S141">
            <v>3.30127986537686</v>
          </cell>
          <cell r="T141">
            <v>10.735346963571429</v>
          </cell>
          <cell r="U141">
            <v>7.8791607142857121</v>
          </cell>
          <cell r="V141" t="e">
            <v>#VALUE!</v>
          </cell>
          <cell r="W141">
            <v>9.5000101905074548</v>
          </cell>
          <cell r="Y141">
            <v>11.642780335430885</v>
          </cell>
          <cell r="Z141">
            <v>2474.8928817368887</v>
          </cell>
          <cell r="AA141">
            <v>14.534959608075271</v>
          </cell>
          <cell r="AB141">
            <v>1925.8799999999999</v>
          </cell>
          <cell r="AE141" t="e">
            <v>#N/A</v>
          </cell>
          <cell r="AF141">
            <v>75.267857142857125</v>
          </cell>
          <cell r="AG141">
            <v>114.7984285714286</v>
          </cell>
        </row>
        <row r="142">
          <cell r="A142">
            <v>41729</v>
          </cell>
          <cell r="B142">
            <v>22.079000000000001</v>
          </cell>
          <cell r="C142">
            <v>22.148</v>
          </cell>
          <cell r="D142">
            <v>19.903491219195541</v>
          </cell>
          <cell r="E142">
            <v>26.175151647527173</v>
          </cell>
          <cell r="I142">
            <v>0.93225036475845391</v>
          </cell>
          <cell r="K142">
            <v>33.26021918253889</v>
          </cell>
          <cell r="L142">
            <v>29.52468283901214</v>
          </cell>
          <cell r="M142">
            <v>17.792281020527152</v>
          </cell>
          <cell r="N142">
            <v>28.601223788716368</v>
          </cell>
          <cell r="O142">
            <v>46.064852432279487</v>
          </cell>
          <cell r="P142">
            <v>39.39</v>
          </cell>
          <cell r="Q142">
            <v>27.31</v>
          </cell>
          <cell r="R142">
            <v>7.926448387096773</v>
          </cell>
          <cell r="S142">
            <v>3.4086104423934307</v>
          </cell>
          <cell r="T142">
            <v>10.965120448387097</v>
          </cell>
          <cell r="U142">
            <v>7.9309354838709707</v>
          </cell>
          <cell r="V142" t="e">
            <v>#VALUE!</v>
          </cell>
          <cell r="W142">
            <v>9.5000101905074548</v>
          </cell>
          <cell r="Y142">
            <v>18.060380563761377</v>
          </cell>
          <cell r="Z142">
            <v>3574.352170764485</v>
          </cell>
          <cell r="AA142">
            <v>19.054686418190332</v>
          </cell>
          <cell r="AB142">
            <v>2124.2055555555553</v>
          </cell>
          <cell r="AE142" t="e">
            <v>#N/A</v>
          </cell>
          <cell r="AF142">
            <v>76.645161290322562</v>
          </cell>
          <cell r="AG142">
            <v>112.1581612903226</v>
          </cell>
        </row>
        <row r="143">
          <cell r="A143">
            <v>41759</v>
          </cell>
          <cell r="B143">
            <v>22.414000000000001</v>
          </cell>
          <cell r="C143">
            <v>22.497</v>
          </cell>
          <cell r="D143">
            <v>19.995637546570073</v>
          </cell>
          <cell r="E143">
            <v>26.280256034267879</v>
          </cell>
          <cell r="I143">
            <v>0.96821023634879755</v>
          </cell>
          <cell r="K143">
            <v>32.830937407320377</v>
          </cell>
          <cell r="L143">
            <v>30.511543081464122</v>
          </cell>
          <cell r="M143">
            <v>17.186848782133403</v>
          </cell>
          <cell r="N143">
            <v>27.49425554111837</v>
          </cell>
          <cell r="O143">
            <v>46.066916451206012</v>
          </cell>
          <cell r="P143">
            <v>39.200000000000003</v>
          </cell>
          <cell r="Q143">
            <v>24.62</v>
          </cell>
          <cell r="R143">
            <v>8.001223333333332</v>
          </cell>
          <cell r="S143">
            <v>3.5822035711740194</v>
          </cell>
          <cell r="T143">
            <v>11.05335476333333</v>
          </cell>
          <cell r="U143">
            <v>8.0138333333333343</v>
          </cell>
          <cell r="V143" t="e">
            <v>#VALUE!</v>
          </cell>
          <cell r="W143">
            <v>9.5000101905074548</v>
          </cell>
          <cell r="Y143">
            <v>13.02852078533469</v>
          </cell>
          <cell r="Z143">
            <v>3537.1527263284715</v>
          </cell>
          <cell r="AA143">
            <v>14.662302413031732</v>
          </cell>
          <cell r="AB143">
            <v>1937.9421052631581</v>
          </cell>
          <cell r="AE143" t="e">
            <v>#N/A</v>
          </cell>
          <cell r="AF143">
            <v>78.472333333333353</v>
          </cell>
          <cell r="AG143">
            <v>111.6109</v>
          </cell>
        </row>
        <row r="144">
          <cell r="A144">
            <v>41790</v>
          </cell>
          <cell r="B144">
            <v>22.024000000000001</v>
          </cell>
          <cell r="C144">
            <v>22.17</v>
          </cell>
          <cell r="D144">
            <v>20.184284745333859</v>
          </cell>
          <cell r="E144">
            <v>24.661672004439279</v>
          </cell>
          <cell r="I144">
            <v>0.98964107382628042</v>
          </cell>
          <cell r="K144">
            <v>32.195614170343212</v>
          </cell>
          <cell r="L144">
            <v>29.415685966342988</v>
          </cell>
          <cell r="M144">
            <v>17.440643128345233</v>
          </cell>
          <cell r="N144">
            <v>25.387073353432676</v>
          </cell>
          <cell r="O144">
            <v>44.538470395748988</v>
          </cell>
          <cell r="P144">
            <v>40.15</v>
          </cell>
          <cell r="Q144">
            <v>24.17</v>
          </cell>
          <cell r="R144">
            <v>8.0385741935483868</v>
          </cell>
          <cell r="S144">
            <v>3.614770679993577</v>
          </cell>
          <cell r="T144">
            <v>11.03922481290323</v>
          </cell>
          <cell r="U144">
            <v>8.0457580645161269</v>
          </cell>
          <cell r="V144" t="e">
            <v>#VALUE!</v>
          </cell>
          <cell r="W144">
            <v>9.5000101905074548</v>
          </cell>
          <cell r="Y144">
            <v>15.746140124233591</v>
          </cell>
          <cell r="Z144">
            <v>4876.155268733668</v>
          </cell>
          <cell r="AA144">
            <v>17.06239867771243</v>
          </cell>
          <cell r="AB144">
            <v>2715.3699999999994</v>
          </cell>
          <cell r="AE144" t="e">
            <v>#N/A</v>
          </cell>
          <cell r="AF144">
            <v>78.929677419354846</v>
          </cell>
          <cell r="AG144">
            <v>109.797</v>
          </cell>
        </row>
        <row r="145">
          <cell r="A145">
            <v>41820</v>
          </cell>
          <cell r="B145">
            <v>21.059000000000001</v>
          </cell>
          <cell r="C145">
            <v>21.254000000000001</v>
          </cell>
          <cell r="D145">
            <v>20.248860207380623</v>
          </cell>
          <cell r="E145">
            <v>23.016085239554329</v>
          </cell>
          <cell r="I145">
            <v>0.96967924018419005</v>
          </cell>
          <cell r="K145">
            <v>32.193236173441427</v>
          </cell>
          <cell r="L145">
            <v>26.611955226710322</v>
          </cell>
          <cell r="M145">
            <v>21.067375022223789</v>
          </cell>
          <cell r="N145">
            <v>22.966010410464627</v>
          </cell>
          <cell r="O145">
            <v>40.497504594405818</v>
          </cell>
          <cell r="P145">
            <v>41.75</v>
          </cell>
          <cell r="Q145">
            <v>26.05</v>
          </cell>
          <cell r="R145">
            <v>8.1264833333333328</v>
          </cell>
          <cell r="S145">
            <v>3.6377166460752011</v>
          </cell>
          <cell r="T145">
            <v>11.05424173666667</v>
          </cell>
          <cell r="U145">
            <v>8.1341666666666672</v>
          </cell>
          <cell r="V145" t="e">
            <v>#VALUE!</v>
          </cell>
          <cell r="W145">
            <v>9.5000101905074548</v>
          </cell>
          <cell r="Y145">
            <v>20.510407974830141</v>
          </cell>
          <cell r="Z145">
            <v>4332.9917398433627</v>
          </cell>
          <cell r="AA145">
            <v>22.520089714438004</v>
          </cell>
          <cell r="AB145">
            <v>2766.3607499999998</v>
          </cell>
          <cell r="AE145" t="e">
            <v>#N/A</v>
          </cell>
          <cell r="AF145">
            <v>79.519333333333279</v>
          </cell>
          <cell r="AG145">
            <v>108.45303333333329</v>
          </cell>
        </row>
        <row r="146">
          <cell r="A146">
            <v>41851</v>
          </cell>
          <cell r="B146">
            <v>20.367000000000001</v>
          </cell>
          <cell r="C146">
            <v>20.553000000000001</v>
          </cell>
          <cell r="D146">
            <v>19.574415684518261</v>
          </cell>
          <cell r="E146">
            <v>21.980576080779279</v>
          </cell>
          <cell r="I146">
            <v>0.93024819563053296</v>
          </cell>
          <cell r="K146">
            <v>30.719535905157098</v>
          </cell>
          <cell r="L146">
            <v>27.974309164670395</v>
          </cell>
          <cell r="M146">
            <v>22.603261536720971</v>
          </cell>
          <cell r="N146">
            <v>23.827018657041002</v>
          </cell>
          <cell r="O146">
            <v>37.382619784864566</v>
          </cell>
          <cell r="P146">
            <v>40.22</v>
          </cell>
          <cell r="Q146">
            <v>21.57</v>
          </cell>
          <cell r="R146">
            <v>8.1590806451612927</v>
          </cell>
          <cell r="S146">
            <v>3.6691873704069917</v>
          </cell>
          <cell r="T146">
            <v>11.046116293548385</v>
          </cell>
          <cell r="U146">
            <v>8.1633709677419368</v>
          </cell>
          <cell r="V146" t="e">
            <v>#VALUE!</v>
          </cell>
          <cell r="W146">
            <v>9.5000101905074548</v>
          </cell>
          <cell r="Y146">
            <v>14.101681835482593</v>
          </cell>
          <cell r="Z146">
            <v>3932.3696272025418</v>
          </cell>
          <cell r="AA146">
            <v>15.547356524925853</v>
          </cell>
          <cell r="AB146">
            <v>1996.9227272727271</v>
          </cell>
          <cell r="AE146" t="e">
            <v>#N/A</v>
          </cell>
          <cell r="AF146">
            <v>79.948064516129023</v>
          </cell>
          <cell r="AG146">
            <v>107.08548387096771</v>
          </cell>
        </row>
        <row r="147">
          <cell r="A147">
            <v>41882</v>
          </cell>
          <cell r="B147">
            <v>19.888000000000002</v>
          </cell>
          <cell r="C147">
            <v>20.094000000000001</v>
          </cell>
          <cell r="D147">
            <v>18.996561060082634</v>
          </cell>
          <cell r="E147">
            <v>21.182953937912401</v>
          </cell>
          <cell r="I147">
            <v>0.91389986634893294</v>
          </cell>
          <cell r="K147">
            <v>30.885463722826437</v>
          </cell>
          <cell r="L147">
            <v>26.274386997080555</v>
          </cell>
          <cell r="M147">
            <v>20.861275478579397</v>
          </cell>
          <cell r="N147">
            <v>25.074645525881458</v>
          </cell>
          <cell r="O147">
            <v>37.251618911938792</v>
          </cell>
          <cell r="P147">
            <v>41.16</v>
          </cell>
          <cell r="Q147">
            <v>23.38</v>
          </cell>
          <cell r="R147">
            <v>8.3166290322580654</v>
          </cell>
          <cell r="S147">
            <v>3.6668994564427804</v>
          </cell>
          <cell r="T147">
            <v>11.078621929032257</v>
          </cell>
          <cell r="U147">
            <v>8.3194354838709668</v>
          </cell>
          <cell r="V147" t="e">
            <v>#VALUE!</v>
          </cell>
          <cell r="W147">
            <v>9.5000101905074548</v>
          </cell>
          <cell r="Y147">
            <v>19.128954886663436</v>
          </cell>
          <cell r="Z147">
            <v>3945.1605178794052</v>
          </cell>
          <cell r="AA147">
            <v>19.121973153015588</v>
          </cell>
          <cell r="AB147">
            <v>1709.2049999999999</v>
          </cell>
          <cell r="AE147" t="e">
            <v>#N/A</v>
          </cell>
          <cell r="AF147">
            <v>80.459354838709686</v>
          </cell>
          <cell r="AG147">
            <v>105.69480645161291</v>
          </cell>
        </row>
        <row r="148">
          <cell r="A148">
            <v>41912</v>
          </cell>
          <cell r="B148">
            <v>19.475999999999999</v>
          </cell>
          <cell r="C148">
            <v>19.678999999999998</v>
          </cell>
          <cell r="D148">
            <v>18.448994405173174</v>
          </cell>
          <cell r="E148">
            <v>20.276273382206693</v>
          </cell>
          <cell r="I148">
            <v>0.85249281159281987</v>
          </cell>
          <cell r="K148">
            <v>28.909910797433177</v>
          </cell>
          <cell r="L148">
            <v>24.768261623570755</v>
          </cell>
          <cell r="M148">
            <v>23.430639308812189</v>
          </cell>
          <cell r="N148">
            <v>25.5560961024138</v>
          </cell>
          <cell r="O148">
            <v>37.835029931951738</v>
          </cell>
          <cell r="P148">
            <v>41.52</v>
          </cell>
          <cell r="Q148">
            <v>18.940000000000001</v>
          </cell>
          <cell r="R148">
            <v>8.4193299999999986</v>
          </cell>
          <cell r="S148">
            <v>3.6032904370775762</v>
          </cell>
          <cell r="T148">
            <v>10.841075139999997</v>
          </cell>
          <cell r="U148">
            <v>8.4336666666666655</v>
          </cell>
          <cell r="V148" t="e">
            <v>#VALUE!</v>
          </cell>
          <cell r="W148">
            <v>9.5000101905074548</v>
          </cell>
          <cell r="Y148">
            <v>12.592110024358778</v>
          </cell>
          <cell r="Z148">
            <v>4485.4468900349893</v>
          </cell>
          <cell r="AA148">
            <v>13.032190061885281</v>
          </cell>
          <cell r="AB148">
            <v>1994.1590909090905</v>
          </cell>
          <cell r="AE148" t="e">
            <v>#N/A</v>
          </cell>
          <cell r="AF148">
            <v>79.863666666666688</v>
          </cell>
          <cell r="AG148">
            <v>102.48406666666671</v>
          </cell>
        </row>
        <row r="149">
          <cell r="A149">
            <v>41943</v>
          </cell>
          <cell r="B149">
            <v>21.19</v>
          </cell>
          <cell r="C149">
            <v>21.605</v>
          </cell>
          <cell r="D149">
            <v>18.059162421100421</v>
          </cell>
          <cell r="E149">
            <v>20.007355563768733</v>
          </cell>
          <cell r="I149">
            <v>0.87283573600174025</v>
          </cell>
          <cell r="K149">
            <v>31.012827753049542</v>
          </cell>
          <cell r="L149">
            <v>25.92111663881591</v>
          </cell>
          <cell r="M149">
            <v>20.385419161143819</v>
          </cell>
          <cell r="N149">
            <v>26.320527863626864</v>
          </cell>
          <cell r="O149">
            <v>37.454407557284981</v>
          </cell>
          <cell r="P149">
            <v>40.72</v>
          </cell>
          <cell r="Q149">
            <v>25.27</v>
          </cell>
          <cell r="R149">
            <v>8.4792225806451622</v>
          </cell>
          <cell r="S149">
            <v>3.4595359436393589</v>
          </cell>
          <cell r="T149">
            <v>10.730075364516132</v>
          </cell>
          <cell r="U149">
            <v>8.4852580645161293</v>
          </cell>
          <cell r="V149">
            <v>12.636363636363637</v>
          </cell>
          <cell r="W149">
            <v>13.709678076806933</v>
          </cell>
          <cell r="Y149">
            <v>21.661789324381377</v>
          </cell>
          <cell r="Z149">
            <v>4482.4647067592414</v>
          </cell>
          <cell r="AA149">
            <v>21.010483124194359</v>
          </cell>
          <cell r="AB149">
            <v>2246.2227272727278</v>
          </cell>
          <cell r="AE149" t="e">
            <v>#N/A</v>
          </cell>
          <cell r="AF149">
            <v>78.771612903225815</v>
          </cell>
          <cell r="AG149">
            <v>98.968451612903223</v>
          </cell>
        </row>
        <row r="150">
          <cell r="A150">
            <v>41973</v>
          </cell>
          <cell r="B150">
            <v>22.446000000000002</v>
          </cell>
          <cell r="C150">
            <v>23.036999999999999</v>
          </cell>
          <cell r="D150">
            <v>17.639400594606538</v>
          </cell>
          <cell r="E150">
            <v>19.766028676026316</v>
          </cell>
          <cell r="I150">
            <v>0.84646767691872016</v>
          </cell>
          <cell r="K150">
            <v>30.797244386901024</v>
          </cell>
          <cell r="L150">
            <v>23.773865711797061</v>
          </cell>
          <cell r="M150">
            <v>21.670123433736915</v>
          </cell>
          <cell r="N150">
            <v>26.661894499370526</v>
          </cell>
          <cell r="O150">
            <v>37.417708973559627</v>
          </cell>
          <cell r="P150">
            <v>41.52</v>
          </cell>
          <cell r="Q150">
            <v>22.98</v>
          </cell>
          <cell r="R150">
            <v>8.5135033333333361</v>
          </cell>
          <cell r="S150">
            <v>3.3430517066905994</v>
          </cell>
          <cell r="T150">
            <v>10.61864681</v>
          </cell>
          <cell r="U150">
            <v>8.5166333333333331</v>
          </cell>
          <cell r="V150">
            <v>13</v>
          </cell>
          <cell r="W150">
            <v>14</v>
          </cell>
          <cell r="Y150">
            <v>20.150595916283873</v>
          </cell>
          <cell r="Z150">
            <v>4051.4464387624503</v>
          </cell>
          <cell r="AA150">
            <v>19.963944113566978</v>
          </cell>
          <cell r="AB150">
            <v>2334.7944444444443</v>
          </cell>
          <cell r="AE150" t="e">
            <v>#N/A</v>
          </cell>
          <cell r="AF150">
            <v>77.635333333333335</v>
          </cell>
          <cell r="AG150">
            <v>95.998366666666669</v>
          </cell>
        </row>
        <row r="151">
          <cell r="A151">
            <v>42004</v>
          </cell>
          <cell r="B151">
            <v>22.541</v>
          </cell>
          <cell r="C151">
            <v>23.11</v>
          </cell>
          <cell r="D151">
            <v>17.805869105997022</v>
          </cell>
          <cell r="E151">
            <v>19.982674123222907</v>
          </cell>
          <cell r="I151">
            <v>0.86433935431992059</v>
          </cell>
          <cell r="K151">
            <v>30.849727343821421</v>
          </cell>
          <cell r="L151">
            <v>24.199250588845153</v>
          </cell>
          <cell r="M151">
            <v>21.446136149959436</v>
          </cell>
          <cell r="N151">
            <v>26.354875001836135</v>
          </cell>
          <cell r="O151">
            <v>37.683788544028239</v>
          </cell>
          <cell r="P151">
            <v>42.74</v>
          </cell>
          <cell r="Q151">
            <v>24.31</v>
          </cell>
          <cell r="R151">
            <v>8.5507903225806476</v>
          </cell>
          <cell r="S151">
            <v>3.2353564651442479</v>
          </cell>
          <cell r="T151">
            <v>10.520266032258066</v>
          </cell>
          <cell r="U151">
            <v>8.5500806451612892</v>
          </cell>
          <cell r="V151">
            <v>13</v>
          </cell>
          <cell r="W151">
            <v>14</v>
          </cell>
          <cell r="Y151">
            <v>21.996581294620615</v>
          </cell>
          <cell r="Z151">
            <v>4009.5297025310265</v>
          </cell>
          <cell r="AA151">
            <v>21.736329553429229</v>
          </cell>
          <cell r="AB151">
            <v>1998.2498947368422</v>
          </cell>
          <cell r="AE151" t="e">
            <v>#N/A</v>
          </cell>
          <cell r="AF151">
            <v>76.265161290322581</v>
          </cell>
          <cell r="AG151">
            <v>93.041096774193548</v>
          </cell>
        </row>
        <row r="152">
          <cell r="A152">
            <v>42035</v>
          </cell>
          <cell r="B152">
            <v>22.542999999999999</v>
          </cell>
          <cell r="C152">
            <v>23.081</v>
          </cell>
          <cell r="D152">
            <v>15.984050944869127</v>
          </cell>
          <cell r="E152">
            <v>20.189675491816974</v>
          </cell>
          <cell r="I152" t="e">
            <v>#DIV/0!</v>
          </cell>
          <cell r="K152">
            <v>30.826696492309836</v>
          </cell>
          <cell r="L152">
            <v>26.59715131893396</v>
          </cell>
          <cell r="M152">
            <v>23.714567921098478</v>
          </cell>
          <cell r="N152">
            <v>28.060701397194066</v>
          </cell>
          <cell r="O152">
            <v>38.413713822011488</v>
          </cell>
          <cell r="P152">
            <v>40.549999999999997</v>
          </cell>
          <cell r="Q152">
            <v>25.64</v>
          </cell>
          <cell r="R152">
            <v>8.5995903225806476</v>
          </cell>
          <cell r="S152">
            <v>3.2587461343360102</v>
          </cell>
          <cell r="T152">
            <v>10.003686329032256</v>
          </cell>
          <cell r="U152">
            <v>8.60424193548387</v>
          </cell>
          <cell r="V152">
            <v>13</v>
          </cell>
          <cell r="W152">
            <v>14</v>
          </cell>
          <cell r="Y152">
            <v>23.31185334341388</v>
          </cell>
          <cell r="Z152">
            <v>4644.4839849616019</v>
          </cell>
          <cell r="AA152">
            <v>22.9279326233947</v>
          </cell>
          <cell r="AB152">
            <v>3277.2785714285719</v>
          </cell>
          <cell r="AE152" t="e">
            <v>#N/A</v>
          </cell>
          <cell r="AF152">
            <v>75.81258064516129</v>
          </cell>
          <cell r="AG152">
            <v>91.270709677419347</v>
          </cell>
        </row>
        <row r="153">
          <cell r="A153">
            <v>42063</v>
          </cell>
          <cell r="B153">
            <v>22.545999999999999</v>
          </cell>
          <cell r="C153">
            <v>23.068999999999999</v>
          </cell>
          <cell r="D153">
            <v>17.431410766174807</v>
          </cell>
          <cell r="E153">
            <v>20.619378739438751</v>
          </cell>
          <cell r="I153">
            <v>0.84756590769828488</v>
          </cell>
          <cell r="K153">
            <v>30.473618567220154</v>
          </cell>
          <cell r="L153">
            <v>26.532824624310823</v>
          </cell>
          <cell r="M153">
            <v>25.738578517630113</v>
          </cell>
          <cell r="N153">
            <v>27.247854546487311</v>
          </cell>
          <cell r="O153">
            <v>37.577405873135675</v>
          </cell>
          <cell r="P153">
            <v>40.880000000000003</v>
          </cell>
          <cell r="Q153">
            <v>24.26</v>
          </cell>
          <cell r="R153">
            <v>8.6844214285714276</v>
          </cell>
          <cell r="S153">
            <v>3.0832367071023397</v>
          </cell>
          <cell r="T153">
            <v>9.8607495285714322</v>
          </cell>
          <cell r="U153">
            <v>8.6903214285714281</v>
          </cell>
          <cell r="V153">
            <v>13</v>
          </cell>
          <cell r="W153">
            <v>14</v>
          </cell>
          <cell r="Y153">
            <v>21.193633734352105</v>
          </cell>
          <cell r="Z153">
            <v>3802.6475792855017</v>
          </cell>
          <cell r="AA153">
            <v>20.508233271240801</v>
          </cell>
          <cell r="AB153">
            <v>3182.2277777777776</v>
          </cell>
          <cell r="AE153" t="e">
            <v>#N/A</v>
          </cell>
          <cell r="AF153">
            <v>74.455714285714308</v>
          </cell>
          <cell r="AG153">
            <v>88.681285714285721</v>
          </cell>
        </row>
        <row r="154">
          <cell r="A154">
            <v>42094</v>
          </cell>
          <cell r="B154">
            <v>22.552</v>
          </cell>
          <cell r="C154">
            <v>23.045999999999999</v>
          </cell>
          <cell r="D154">
            <v>17.379394326433495</v>
          </cell>
          <cell r="E154">
            <v>20.796846530114916</v>
          </cell>
          <cell r="I154">
            <v>0.98315608878535932</v>
          </cell>
          <cell r="K154">
            <v>30.061130360954255</v>
          </cell>
          <cell r="L154">
            <v>25.643463769183331</v>
          </cell>
          <cell r="M154">
            <v>23.092256953047848</v>
          </cell>
          <cell r="N154">
            <v>26.541062729239947</v>
          </cell>
          <cell r="O154">
            <v>37.568132768885135</v>
          </cell>
          <cell r="P154">
            <v>40.82</v>
          </cell>
          <cell r="Q154">
            <v>23.89</v>
          </cell>
          <cell r="R154">
            <v>8.7801387096774217</v>
          </cell>
          <cell r="S154">
            <v>2.7861420517886795</v>
          </cell>
          <cell r="T154">
            <v>9.49167335483871</v>
          </cell>
          <cell r="U154">
            <v>8.7840322580645189</v>
          </cell>
          <cell r="V154">
            <v>13</v>
          </cell>
          <cell r="W154">
            <v>14</v>
          </cell>
          <cell r="Y154">
            <v>21.161284516628537</v>
          </cell>
          <cell r="Z154">
            <v>4152.5170045694067</v>
          </cell>
          <cell r="AA154">
            <v>21.248828264728722</v>
          </cell>
          <cell r="AB154">
            <v>2703.9000000000005</v>
          </cell>
          <cell r="AE154" t="e">
            <v>#N/A</v>
          </cell>
          <cell r="AF154">
            <v>71.734516129032258</v>
          </cell>
          <cell r="AG154">
            <v>84.550387096774188</v>
          </cell>
        </row>
        <row r="155">
          <cell r="A155">
            <v>42124</v>
          </cell>
          <cell r="B155">
            <v>22.361000000000001</v>
          </cell>
          <cell r="C155">
            <v>22.814</v>
          </cell>
          <cell r="D155">
            <v>18.434253260595806</v>
          </cell>
          <cell r="E155">
            <v>20.738206311858658</v>
          </cell>
          <cell r="I155">
            <v>1.5880109120887138</v>
          </cell>
          <cell r="K155">
            <v>29.089899791387822</v>
          </cell>
          <cell r="L155">
            <v>26.538483333218515</v>
          </cell>
          <cell r="M155">
            <v>22.938575915548029</v>
          </cell>
          <cell r="N155">
            <v>26.05695116319469</v>
          </cell>
          <cell r="O155">
            <v>37.643133900192879</v>
          </cell>
          <cell r="P155">
            <v>39.79</v>
          </cell>
          <cell r="Q155">
            <v>20.98</v>
          </cell>
          <cell r="R155">
            <v>8.8608133333333363</v>
          </cell>
          <cell r="S155">
            <v>2.9049690719427468</v>
          </cell>
          <cell r="T155">
            <v>9.5660323099999989</v>
          </cell>
          <cell r="U155">
            <v>8.8650499999999983</v>
          </cell>
          <cell r="V155">
            <v>13</v>
          </cell>
          <cell r="W155">
            <v>14</v>
          </cell>
          <cell r="Y155">
            <v>17.987201558478827</v>
          </cell>
          <cell r="Z155">
            <v>4133.9491718053941</v>
          </cell>
          <cell r="AA155">
            <v>17.831194189289903</v>
          </cell>
          <cell r="AB155">
            <v>3126.2100000000005</v>
          </cell>
          <cell r="AE155" t="e">
            <v>#N/A</v>
          </cell>
          <cell r="AF155">
            <v>73.222999999999999</v>
          </cell>
          <cell r="AG155">
            <v>84.904399999999995</v>
          </cell>
        </row>
        <row r="156">
          <cell r="A156">
            <v>42155</v>
          </cell>
          <cell r="B156">
            <v>22.143000000000001</v>
          </cell>
          <cell r="C156">
            <v>22.594999999999999</v>
          </cell>
          <cell r="D156">
            <v>18.125139839908652</v>
          </cell>
          <cell r="E156">
            <v>20.248808319533286</v>
          </cell>
          <cell r="I156">
            <v>1.6342023759351563</v>
          </cell>
          <cell r="K156">
            <v>30.079308987986629</v>
          </cell>
          <cell r="L156">
            <v>26.145977606295986</v>
          </cell>
          <cell r="M156">
            <v>22.77111141954067</v>
          </cell>
          <cell r="N156">
            <v>25.194404789711356</v>
          </cell>
          <cell r="O156">
            <v>37.285139848071587</v>
          </cell>
          <cell r="P156">
            <v>39.79</v>
          </cell>
          <cell r="Q156">
            <v>24.42</v>
          </cell>
          <cell r="R156">
            <v>8.9476193548387091</v>
          </cell>
          <cell r="S156">
            <v>2.9287337587182942</v>
          </cell>
          <cell r="T156">
            <v>9.9943270548387098</v>
          </cell>
          <cell r="U156">
            <v>8.9503387096774176</v>
          </cell>
          <cell r="V156">
            <v>13</v>
          </cell>
          <cell r="W156">
            <v>14</v>
          </cell>
          <cell r="Y156">
            <v>23.340626205015219</v>
          </cell>
          <cell r="Z156">
            <v>4908.7077013793751</v>
          </cell>
          <cell r="AA156">
            <v>22.491370071603068</v>
          </cell>
          <cell r="AB156">
            <v>3306.2755263157896</v>
          </cell>
          <cell r="AE156" t="e">
            <v>#N/A</v>
          </cell>
          <cell r="AF156">
            <v>74.417096774193553</v>
          </cell>
          <cell r="AG156">
            <v>84.842838709677423</v>
          </cell>
        </row>
        <row r="157">
          <cell r="A157">
            <v>42185</v>
          </cell>
          <cell r="B157">
            <v>22.135999999999999</v>
          </cell>
          <cell r="C157">
            <v>22.564</v>
          </cell>
          <cell r="D157">
            <v>18.267593538665054</v>
          </cell>
          <cell r="E157">
            <v>20.371124495342265</v>
          </cell>
          <cell r="I157">
            <v>1.6278197295084562</v>
          </cell>
          <cell r="K157">
            <v>28.256777905525894</v>
          </cell>
          <cell r="L157">
            <v>25.197388076039257</v>
          </cell>
          <cell r="M157">
            <v>23.58069729685662</v>
          </cell>
          <cell r="N157">
            <v>23.849271307343464</v>
          </cell>
          <cell r="O157">
            <v>36.862114259858814</v>
          </cell>
          <cell r="P157">
            <v>40.18</v>
          </cell>
          <cell r="Q157">
            <v>20.16</v>
          </cell>
          <cell r="R157">
            <v>9.0427699999999973</v>
          </cell>
          <cell r="S157">
            <v>2.9020396707105065</v>
          </cell>
          <cell r="T157">
            <v>10.160410513333328</v>
          </cell>
          <cell r="U157">
            <v>9.0506833333333301</v>
          </cell>
          <cell r="V157">
            <v>13</v>
          </cell>
          <cell r="W157">
            <v>14</v>
          </cell>
          <cell r="Y157">
            <v>17.162323465629306</v>
          </cell>
          <cell r="Z157">
            <v>4709.5828068702522</v>
          </cell>
          <cell r="AA157">
            <v>17.861292055771674</v>
          </cell>
          <cell r="AB157">
            <v>3048.4681818181812</v>
          </cell>
          <cell r="AE157" t="e">
            <v>#N/A</v>
          </cell>
          <cell r="AF157">
            <v>74.578000000000017</v>
          </cell>
          <cell r="AG157">
            <v>84.018600000000006</v>
          </cell>
        </row>
        <row r="158">
          <cell r="A158">
            <v>42216</v>
          </cell>
          <cell r="B158">
            <v>22.292999999999999</v>
          </cell>
          <cell r="C158">
            <v>22.661999999999999</v>
          </cell>
          <cell r="D158">
            <v>17.714327468088531</v>
          </cell>
          <cell r="E158">
            <v>20.691303495767553</v>
          </cell>
          <cell r="I158">
            <v>1.627510084448015</v>
          </cell>
          <cell r="K158">
            <v>30.413407752929462</v>
          </cell>
          <cell r="L158">
            <v>26.233392880838409</v>
          </cell>
          <cell r="M158">
            <v>25.093129746385166</v>
          </cell>
          <cell r="N158">
            <v>25.044612100125136</v>
          </cell>
          <cell r="O158">
            <v>36.431941111006402</v>
          </cell>
          <cell r="P158">
            <v>39.770000000000003</v>
          </cell>
          <cell r="Q158">
            <v>26.19</v>
          </cell>
          <cell r="R158">
            <v>9.1396548387096761</v>
          </cell>
          <cell r="S158">
            <v>2.8099265558921718</v>
          </cell>
          <cell r="T158">
            <v>10.058461009677423</v>
          </cell>
          <cell r="U158">
            <v>9.1483548387096771</v>
          </cell>
          <cell r="V158">
            <v>14.136363636363637</v>
          </cell>
          <cell r="W158">
            <v>14.96774193548387</v>
          </cell>
          <cell r="Y158">
            <v>24.967918296023868</v>
          </cell>
          <cell r="Z158">
            <v>4828.6154456258209</v>
          </cell>
          <cell r="AA158">
            <v>23.837312752689527</v>
          </cell>
          <cell r="AB158">
            <v>3394.7740909090908</v>
          </cell>
          <cell r="AE158" t="e">
            <v>#N/A</v>
          </cell>
          <cell r="AF158">
            <v>74.005161290322604</v>
          </cell>
          <cell r="AG158">
            <v>82.33925806451613</v>
          </cell>
        </row>
        <row r="159">
          <cell r="A159">
            <v>42247</v>
          </cell>
          <cell r="B159">
            <v>23.300999999999998</v>
          </cell>
          <cell r="C159">
            <v>23.54</v>
          </cell>
          <cell r="D159">
            <v>18.000305703201654</v>
          </cell>
          <cell r="E159">
            <v>20.947536502498625</v>
          </cell>
          <cell r="I159">
            <v>1.6944581449334828</v>
          </cell>
          <cell r="K159">
            <v>30.482221781430699</v>
          </cell>
          <cell r="L159">
            <v>26.126536250138727</v>
          </cell>
          <cell r="M159">
            <v>21.643044991808267</v>
          </cell>
          <cell r="N159">
            <v>24.542764884433154</v>
          </cell>
          <cell r="O159">
            <v>36.540139352351638</v>
          </cell>
          <cell r="P159">
            <v>40.1</v>
          </cell>
          <cell r="Q159">
            <v>25.17</v>
          </cell>
          <cell r="R159">
            <v>9.2415645161290332</v>
          </cell>
          <cell r="S159">
            <v>2.6343548455588168</v>
          </cell>
          <cell r="T159">
            <v>10.292295358064512</v>
          </cell>
          <cell r="U159">
            <v>9.2548548387096741</v>
          </cell>
          <cell r="V159">
            <v>18</v>
          </cell>
          <cell r="W159">
            <v>20</v>
          </cell>
          <cell r="Y159">
            <v>23.842109011991933</v>
          </cell>
          <cell r="Z159">
            <v>5110.7921302290779</v>
          </cell>
          <cell r="AA159">
            <v>22.727488979215057</v>
          </cell>
          <cell r="AB159">
            <v>3358.2</v>
          </cell>
          <cell r="AE159" t="e">
            <v>#N/A</v>
          </cell>
          <cell r="AF159">
            <v>72.361290322580643</v>
          </cell>
          <cell r="AG159">
            <v>79.255290322580635</v>
          </cell>
        </row>
        <row r="160">
          <cell r="A160">
            <v>42277</v>
          </cell>
          <cell r="B160">
            <v>23.327000000000002</v>
          </cell>
          <cell r="C160">
            <v>23.54</v>
          </cell>
          <cell r="D160">
            <v>18.784437418028393</v>
          </cell>
          <cell r="E160">
            <v>21.152962082406237</v>
          </cell>
          <cell r="I160">
            <v>1.7234759457123312</v>
          </cell>
          <cell r="K160">
            <v>30.31294940829946</v>
          </cell>
          <cell r="L160">
            <v>25.242009102201745</v>
          </cell>
          <cell r="M160">
            <v>23.640701021472971</v>
          </cell>
          <cell r="N160">
            <v>24.487774413009038</v>
          </cell>
          <cell r="O160">
            <v>36.732585745687111</v>
          </cell>
          <cell r="P160">
            <v>40.46</v>
          </cell>
          <cell r="Q160">
            <v>24.47</v>
          </cell>
          <cell r="R160">
            <v>9.3653466666666656</v>
          </cell>
          <cell r="S160">
            <v>2.3997199203402557</v>
          </cell>
          <cell r="T160">
            <v>10.529388746666662</v>
          </cell>
          <cell r="U160">
            <v>9.3818833333333327</v>
          </cell>
          <cell r="V160">
            <v>18</v>
          </cell>
          <cell r="W160">
            <v>20</v>
          </cell>
          <cell r="Y160">
            <v>22.042813238398253</v>
          </cell>
          <cell r="Z160">
            <v>3910.9583437456677</v>
          </cell>
          <cell r="AA160">
            <v>21.918227432432673</v>
          </cell>
          <cell r="AB160">
            <v>3200.3011363636369</v>
          </cell>
          <cell r="AE160" t="e">
            <v>#N/A</v>
          </cell>
          <cell r="AF160">
            <v>70.88533333333335</v>
          </cell>
          <cell r="AG160">
            <v>76.197366666666667</v>
          </cell>
        </row>
        <row r="161">
          <cell r="A161">
            <v>42308</v>
          </cell>
          <cell r="B161">
            <v>23.332000000000001</v>
          </cell>
          <cell r="C161">
            <v>23.547999999999998</v>
          </cell>
          <cell r="D161">
            <v>19.064069091143018</v>
          </cell>
          <cell r="E161">
            <v>21.558286719701584</v>
          </cell>
          <cell r="I161">
            <v>1.7674893256793807</v>
          </cell>
          <cell r="K161">
            <v>32.107792285796108</v>
          </cell>
          <cell r="L161">
            <v>26.41830613823592</v>
          </cell>
          <cell r="M161">
            <v>21.64712271997961</v>
          </cell>
          <cell r="N161">
            <v>23.593568155039275</v>
          </cell>
          <cell r="O161">
            <v>36.967820988101074</v>
          </cell>
          <cell r="P161">
            <v>40.39</v>
          </cell>
          <cell r="Q161">
            <v>27.87</v>
          </cell>
          <cell r="R161">
            <v>9.4874709677419364</v>
          </cell>
          <cell r="S161">
            <v>2.4511497818309342</v>
          </cell>
          <cell r="T161">
            <v>10.646833258064518</v>
          </cell>
          <cell r="U161">
            <v>9.5051774193548386</v>
          </cell>
          <cell r="V161">
            <v>18.571428571428573</v>
          </cell>
          <cell r="W161">
            <v>20.483870967741936</v>
          </cell>
          <cell r="Y161">
            <v>26.547288987372699</v>
          </cell>
          <cell r="Z161">
            <v>5250.7863215302041</v>
          </cell>
          <cell r="AA161">
            <v>25.133307147379661</v>
          </cell>
          <cell r="AB161">
            <v>3549.8857142857146</v>
          </cell>
          <cell r="AE161" t="e">
            <v>#N/A</v>
          </cell>
          <cell r="AF161">
            <v>72.112903225806463</v>
          </cell>
          <cell r="AG161">
            <v>76.093064516129033</v>
          </cell>
        </row>
        <row r="162">
          <cell r="A162">
            <v>42338</v>
          </cell>
          <cell r="B162">
            <v>25.93</v>
          </cell>
          <cell r="C162">
            <v>26.26</v>
          </cell>
          <cell r="D162">
            <v>20.357334412966214</v>
          </cell>
          <cell r="E162">
            <v>23.386222728646821</v>
          </cell>
          <cell r="I162">
            <v>1.7553240208492671</v>
          </cell>
          <cell r="K162">
            <v>31.630021426861855</v>
          </cell>
          <cell r="L162">
            <v>27.599794083041761</v>
          </cell>
          <cell r="M162">
            <v>22.245731808717686</v>
          </cell>
          <cell r="N162">
            <v>25.190807734499977</v>
          </cell>
          <cell r="O162">
            <v>36.907445525193964</v>
          </cell>
          <cell r="P162">
            <v>41.22</v>
          </cell>
          <cell r="Q162">
            <v>25.61</v>
          </cell>
          <cell r="R162">
            <v>9.6276633333333344</v>
          </cell>
          <cell r="S162">
            <v>2.5480022962003819</v>
          </cell>
          <cell r="T162">
            <v>10.333423989</v>
          </cell>
          <cell r="U162">
            <v>9.6460833333333351</v>
          </cell>
          <cell r="V162">
            <v>21</v>
          </cell>
          <cell r="W162">
            <v>23</v>
          </cell>
          <cell r="Y162">
            <v>22.091971897988852</v>
          </cell>
          <cell r="Z162">
            <v>5333.5563347668212</v>
          </cell>
          <cell r="AA162">
            <v>21.746107225535553</v>
          </cell>
          <cell r="AB162">
            <v>2231.9015789473683</v>
          </cell>
          <cell r="AE162" t="e">
            <v>#N/A</v>
          </cell>
          <cell r="AF162">
            <v>72.800666666666672</v>
          </cell>
          <cell r="AG162">
            <v>75.434433333333331</v>
          </cell>
        </row>
        <row r="163">
          <cell r="A163">
            <v>42369</v>
          </cell>
          <cell r="B163">
            <v>26.974</v>
          </cell>
          <cell r="C163">
            <v>27.273</v>
          </cell>
          <cell r="D163">
            <v>25.220532815848671</v>
          </cell>
          <cell r="E163">
            <v>27.534841321376604</v>
          </cell>
          <cell r="I163">
            <v>2.0989804444827658</v>
          </cell>
          <cell r="K163">
            <v>34.50330627262499</v>
          </cell>
          <cell r="L163">
            <v>30.614250957273441</v>
          </cell>
          <cell r="M163">
            <v>22.838106525313012</v>
          </cell>
          <cell r="N163">
            <v>26.002335094990428</v>
          </cell>
          <cell r="O163">
            <v>39.00233939993209</v>
          </cell>
          <cell r="P163">
            <v>40.119999999999997</v>
          </cell>
          <cell r="Q163">
            <v>30.33</v>
          </cell>
          <cell r="R163">
            <v>11.387216129032257</v>
          </cell>
          <cell r="S163">
            <v>2.9258761361170085</v>
          </cell>
          <cell r="T163">
            <v>12.393141761290323</v>
          </cell>
          <cell r="U163">
            <v>11.469290322580646</v>
          </cell>
          <cell r="V163">
            <v>20.7</v>
          </cell>
          <cell r="W163">
            <v>22.806451612903224</v>
          </cell>
          <cell r="Y163">
            <v>25.470455331379057</v>
          </cell>
          <cell r="Z163">
            <v>5934.974377590428</v>
          </cell>
          <cell r="AA163">
            <v>25.863911612870194</v>
          </cell>
          <cell r="AB163">
            <v>2783.0975000000003</v>
          </cell>
          <cell r="AE163" t="e">
            <v>#N/A</v>
          </cell>
          <cell r="AF163">
            <v>85.108387096774194</v>
          </cell>
          <cell r="AG163">
            <v>85.104709677419365</v>
          </cell>
        </row>
        <row r="164">
          <cell r="A164">
            <v>42400</v>
          </cell>
          <cell r="B164">
            <v>25.751999999999999</v>
          </cell>
          <cell r="C164">
            <v>25.989000000000001</v>
          </cell>
          <cell r="D164">
            <v>23.978363805955215</v>
          </cell>
          <cell r="E164">
            <v>26.308254305489072</v>
          </cell>
          <cell r="I164">
            <v>2.0140910296001331</v>
          </cell>
          <cell r="K164">
            <v>34.508980660863301</v>
          </cell>
          <cell r="L164">
            <v>33.488465125159259</v>
          </cell>
          <cell r="M164">
            <v>22.619794220751029</v>
          </cell>
          <cell r="N164">
            <v>29.101797567730312</v>
          </cell>
          <cell r="O164">
            <v>43.206976021085161</v>
          </cell>
          <cell r="P164">
            <v>42.19</v>
          </cell>
          <cell r="Q164">
            <v>29.25</v>
          </cell>
          <cell r="R164">
            <v>13.611393548387095</v>
          </cell>
          <cell r="S164">
            <v>3.3712396268162053</v>
          </cell>
          <cell r="T164">
            <v>14.8130766</v>
          </cell>
          <cell r="U164">
            <v>13.685145161290327</v>
          </cell>
          <cell r="V164">
            <v>18</v>
          </cell>
          <cell r="W164">
            <v>20</v>
          </cell>
          <cell r="Y164">
            <v>25.89784520065648</v>
          </cell>
          <cell r="Z164">
            <v>6213.9709411409258</v>
          </cell>
          <cell r="AA164">
            <v>25.862951753863953</v>
          </cell>
          <cell r="AB164">
            <v>3318.8149999999996</v>
          </cell>
          <cell r="AE164" t="e">
            <v>#N/A</v>
          </cell>
          <cell r="AF164">
            <v>99.931612903225826</v>
          </cell>
          <cell r="AG164">
            <v>96.030225806451611</v>
          </cell>
        </row>
        <row r="165">
          <cell r="A165">
            <v>42429</v>
          </cell>
          <cell r="B165">
            <v>24.638000000000002</v>
          </cell>
          <cell r="C165">
            <v>24.818000000000001</v>
          </cell>
          <cell r="D165">
            <v>23.819804620175777</v>
          </cell>
          <cell r="E165">
            <v>26.111634483913708</v>
          </cell>
          <cell r="I165">
            <v>1.3658040907481503</v>
          </cell>
          <cell r="K165">
            <v>33.581387715106644</v>
          </cell>
          <cell r="L165">
            <v>31.705327597613621</v>
          </cell>
          <cell r="M165">
            <v>24.627800439120939</v>
          </cell>
          <cell r="N165">
            <v>30.555027249365097</v>
          </cell>
          <cell r="O165">
            <v>42.07289827438116</v>
          </cell>
          <cell r="P165">
            <v>43.94</v>
          </cell>
          <cell r="Q165">
            <v>27.6</v>
          </cell>
          <cell r="R165">
            <v>14.797227586206896</v>
          </cell>
          <cell r="S165">
            <v>3.7363249600774533</v>
          </cell>
          <cell r="T165">
            <v>16.472352310344828</v>
          </cell>
          <cell r="U165">
            <v>14.827724137931027</v>
          </cell>
          <cell r="V165">
            <v>18.368421052631579</v>
          </cell>
          <cell r="W165">
            <v>20.206896551724139</v>
          </cell>
          <cell r="Y165">
            <v>25.033395462566464</v>
          </cell>
          <cell r="Z165">
            <v>5458.3746156618108</v>
          </cell>
          <cell r="AA165">
            <v>24.788659060915631</v>
          </cell>
          <cell r="AB165">
            <v>3401.8578947368424</v>
          </cell>
          <cell r="AE165" t="e">
            <v>#N/A</v>
          </cell>
          <cell r="AF165">
            <v>109.95896551724141</v>
          </cell>
          <cell r="AG165">
            <v>102.5250344827586</v>
          </cell>
        </row>
        <row r="166">
          <cell r="A166">
            <v>42460</v>
          </cell>
          <cell r="B166">
            <v>26.72</v>
          </cell>
          <cell r="C166">
            <v>26.887</v>
          </cell>
          <cell r="D166">
            <v>27.795907270422592</v>
          </cell>
          <cell r="E166">
            <v>29.716811181952959</v>
          </cell>
          <cell r="I166">
            <v>0.81188183186074681</v>
          </cell>
          <cell r="K166">
            <v>39.609868517521804</v>
          </cell>
          <cell r="L166">
            <v>32.270081643329469</v>
          </cell>
          <cell r="M166">
            <v>25.4437821460916</v>
          </cell>
          <cell r="N166">
            <v>26.941629759504341</v>
          </cell>
          <cell r="O166">
            <v>42.130099422304703</v>
          </cell>
          <cell r="P166">
            <v>44.26</v>
          </cell>
          <cell r="Q166">
            <v>37.78</v>
          </cell>
          <cell r="R166">
            <v>14.908558064516129</v>
          </cell>
          <cell r="S166">
            <v>4.047705636784003</v>
          </cell>
          <cell r="T166">
            <v>16.622164754838703</v>
          </cell>
          <cell r="U166">
            <v>14.955693548387092</v>
          </cell>
          <cell r="V166">
            <v>28.61904761904762</v>
          </cell>
          <cell r="W166">
            <v>29.677419354838708</v>
          </cell>
          <cell r="Y166">
            <v>35.575763749982947</v>
          </cell>
          <cell r="Z166">
            <v>5636.7636332870698</v>
          </cell>
          <cell r="AA166">
            <v>35.424906257351275</v>
          </cell>
          <cell r="AB166">
            <v>3877.6881904761913</v>
          </cell>
          <cell r="AE166" t="e">
            <v>#N/A</v>
          </cell>
          <cell r="AF166">
            <v>113.5625806451613</v>
          </cell>
          <cell r="AG166">
            <v>103.10151612903231</v>
          </cell>
        </row>
        <row r="167">
          <cell r="A167">
            <v>42490</v>
          </cell>
          <cell r="B167">
            <v>27.224</v>
          </cell>
          <cell r="C167">
            <v>27.376999999999999</v>
          </cell>
          <cell r="D167">
            <v>28.288473037235931</v>
          </cell>
          <cell r="E167">
            <v>30.584786198908446</v>
          </cell>
          <cell r="I167">
            <v>0.71262329075654574</v>
          </cell>
          <cell r="K167">
            <v>41.084489915673572</v>
          </cell>
          <cell r="L167">
            <v>33.060433963482318</v>
          </cell>
          <cell r="M167">
            <v>26.9373915154695</v>
          </cell>
          <cell r="N167">
            <v>26.573906266269038</v>
          </cell>
          <cell r="O167">
            <v>42.880652993116975</v>
          </cell>
          <cell r="P167">
            <v>45.54</v>
          </cell>
          <cell r="Q167">
            <v>38.74</v>
          </cell>
          <cell r="R167">
            <v>14.418556666666667</v>
          </cell>
          <cell r="S167">
            <v>4.0508233546521497</v>
          </cell>
          <cell r="T167">
            <v>16.34304654</v>
          </cell>
          <cell r="U167">
            <v>14.4861</v>
          </cell>
          <cell r="V167">
            <v>30</v>
          </cell>
          <cell r="W167">
            <v>31</v>
          </cell>
          <cell r="Y167">
            <v>36.786782675551066</v>
          </cell>
          <cell r="Z167">
            <v>6098.7275693815645</v>
          </cell>
          <cell r="AA167">
            <v>36.88012344480039</v>
          </cell>
          <cell r="AB167">
            <v>3579.3904761904769</v>
          </cell>
          <cell r="AE167" t="e">
            <v>#N/A</v>
          </cell>
          <cell r="AF167">
            <v>111.56966666666669</v>
          </cell>
          <cell r="AG167">
            <v>97.483500000000006</v>
          </cell>
        </row>
        <row r="168">
          <cell r="A168">
            <v>42521</v>
          </cell>
          <cell r="B168">
            <v>27.497</v>
          </cell>
          <cell r="C168">
            <v>27.638999999999999</v>
          </cell>
          <cell r="D168">
            <v>29.433817190361101</v>
          </cell>
          <cell r="E168">
            <v>30.922048847150627</v>
          </cell>
          <cell r="I168">
            <v>0.69394594817269717</v>
          </cell>
          <cell r="K168">
            <v>40.307718871236645</v>
          </cell>
          <cell r="L168">
            <v>33.276956240838317</v>
          </cell>
          <cell r="M168">
            <v>24.212118864897821</v>
          </cell>
          <cell r="N168">
            <v>25.735226498883598</v>
          </cell>
          <cell r="O168">
            <v>43.126760540486714</v>
          </cell>
          <cell r="P168">
            <v>46.07</v>
          </cell>
          <cell r="Q168">
            <v>37.17</v>
          </cell>
          <cell r="R168">
            <v>14.132358064516133</v>
          </cell>
          <cell r="S168">
            <v>3.991714918062466</v>
          </cell>
          <cell r="T168">
            <v>15.950060278064509</v>
          </cell>
          <cell r="U168">
            <v>14.212032258064518</v>
          </cell>
          <cell r="V168">
            <v>30</v>
          </cell>
          <cell r="W168">
            <v>31</v>
          </cell>
          <cell r="Y168">
            <v>34.143542892391118</v>
          </cell>
          <cell r="Z168">
            <v>5169.1467469517702</v>
          </cell>
          <cell r="AA168">
            <v>34.424837894936317</v>
          </cell>
          <cell r="AB168">
            <v>3216.4619047619053</v>
          </cell>
          <cell r="AE168" t="e">
            <v>#N/A</v>
          </cell>
          <cell r="AF168">
            <v>109.12516129032252</v>
          </cell>
          <cell r="AG168">
            <v>91.517161290322591</v>
          </cell>
        </row>
        <row r="169">
          <cell r="A169">
            <v>42551</v>
          </cell>
          <cell r="B169">
            <v>26.385999999999999</v>
          </cell>
          <cell r="C169">
            <v>26.527000000000001</v>
          </cell>
          <cell r="D169">
            <v>27.616478291698513</v>
          </cell>
          <cell r="E169">
            <v>28.945121204342836</v>
          </cell>
          <cell r="I169">
            <v>0.68457382099467601</v>
          </cell>
          <cell r="K169">
            <v>38.609016091577708</v>
          </cell>
          <cell r="L169">
            <v>32.055058908070166</v>
          </cell>
          <cell r="M169">
            <v>27.507553509290936</v>
          </cell>
          <cell r="N169">
            <v>25.875032950181126</v>
          </cell>
          <cell r="O169">
            <v>42.289855667684989</v>
          </cell>
          <cell r="P169">
            <v>44.39</v>
          </cell>
          <cell r="Q169">
            <v>34.369999999999997</v>
          </cell>
          <cell r="R169">
            <v>14.101933333333337</v>
          </cell>
          <cell r="S169">
            <v>4.1320451267788449</v>
          </cell>
          <cell r="T169">
            <v>15.907309580000003</v>
          </cell>
          <cell r="U169">
            <v>14.198866666666666</v>
          </cell>
          <cell r="V169">
            <v>28.412500000000001</v>
          </cell>
          <cell r="W169">
            <v>29.425000000000001</v>
          </cell>
          <cell r="Y169">
            <v>31.201272059568957</v>
          </cell>
          <cell r="Z169">
            <v>5883.3054441727618</v>
          </cell>
          <cell r="AA169">
            <v>31.508565552035801</v>
          </cell>
          <cell r="AB169">
            <v>3050.2908499999994</v>
          </cell>
          <cell r="AE169" t="e">
            <v>#N/A</v>
          </cell>
          <cell r="AF169">
            <v>110.04999999999995</v>
          </cell>
          <cell r="AG169">
            <v>89.38773333333333</v>
          </cell>
        </row>
        <row r="170">
          <cell r="A170">
            <v>42582</v>
          </cell>
          <cell r="B170">
            <v>23.988</v>
          </cell>
          <cell r="C170">
            <v>24.096</v>
          </cell>
          <cell r="D170">
            <v>25.293258001552616</v>
          </cell>
          <cell r="E170">
            <v>26.020766692649577</v>
          </cell>
          <cell r="I170">
            <v>0.67427144078291446</v>
          </cell>
          <cell r="K170">
            <v>35.895322866042662</v>
          </cell>
          <cell r="L170">
            <v>31.47447024253902</v>
          </cell>
          <cell r="M170">
            <v>24.594028624650953</v>
          </cell>
          <cell r="N170">
            <v>24.830429676271418</v>
          </cell>
          <cell r="O170">
            <v>42.501126173921314</v>
          </cell>
          <cell r="P170">
            <v>45.95</v>
          </cell>
          <cell r="Q170">
            <v>30.75</v>
          </cell>
          <cell r="R170">
            <v>14.910083870967739</v>
          </cell>
          <cell r="S170">
            <v>4.5562716841382116</v>
          </cell>
          <cell r="T170">
            <v>16.527305612903227</v>
          </cell>
          <cell r="U170">
            <v>14.968629032258063</v>
          </cell>
          <cell r="V170">
            <v>26.074999999999999</v>
          </cell>
          <cell r="W170">
            <v>27.080645161290324</v>
          </cell>
          <cell r="Y170">
            <v>28.23749044878593</v>
          </cell>
          <cell r="Z170">
            <v>6990.0184307463642</v>
          </cell>
          <cell r="AA170">
            <v>29.014310801984795</v>
          </cell>
          <cell r="AB170">
            <v>3973.2049999999995</v>
          </cell>
          <cell r="AE170" t="e">
            <v>#N/A</v>
          </cell>
          <cell r="AF170">
            <v>116.84774193548388</v>
          </cell>
          <cell r="AG170">
            <v>92.922322580645158</v>
          </cell>
        </row>
        <row r="171">
          <cell r="A171">
            <v>42613</v>
          </cell>
          <cell r="B171">
            <v>22.407</v>
          </cell>
          <cell r="C171">
            <v>22.472000000000001</v>
          </cell>
          <cell r="D171">
            <v>24.115375496501848</v>
          </cell>
          <cell r="E171">
            <v>24.812246434937627</v>
          </cell>
          <cell r="I171">
            <v>0.60740044754640632</v>
          </cell>
          <cell r="K171">
            <v>35.092563341467113</v>
          </cell>
          <cell r="L171">
            <v>29.884704048897561</v>
          </cell>
          <cell r="M171">
            <v>24.031160791762389</v>
          </cell>
          <cell r="N171">
            <v>23.882498126821332</v>
          </cell>
          <cell r="O171">
            <v>42.38611081039344</v>
          </cell>
          <cell r="P171">
            <v>45.81</v>
          </cell>
          <cell r="Q171">
            <v>30.05</v>
          </cell>
          <cell r="R171">
            <v>14.841706451612898</v>
          </cell>
          <cell r="S171">
            <v>4.6206289547678043</v>
          </cell>
          <cell r="T171">
            <v>16.620829935483872</v>
          </cell>
          <cell r="U171">
            <v>14.908129032258065</v>
          </cell>
          <cell r="V171">
            <v>25.193181818181817</v>
          </cell>
          <cell r="W171">
            <v>26.201612903225808</v>
          </cell>
          <cell r="Y171">
            <v>27.708730681809879</v>
          </cell>
          <cell r="Z171">
            <v>6676.9296209227978</v>
          </cell>
          <cell r="AA171">
            <v>28.322741832071944</v>
          </cell>
          <cell r="AB171">
            <v>4019.7409090909091</v>
          </cell>
          <cell r="AE171" t="e">
            <v>#N/A</v>
          </cell>
          <cell r="AF171">
            <v>117.60161290322586</v>
          </cell>
          <cell r="AG171">
            <v>92.866903225806439</v>
          </cell>
        </row>
        <row r="172">
          <cell r="A172">
            <v>42643</v>
          </cell>
          <cell r="B172">
            <v>20.597999999999999</v>
          </cell>
          <cell r="C172">
            <v>20.643999999999998</v>
          </cell>
          <cell r="D172">
            <v>22.340646749438761</v>
          </cell>
          <cell r="E172">
            <v>23.037972103975097</v>
          </cell>
          <cell r="I172">
            <v>0.5751697891787807</v>
          </cell>
          <cell r="K172">
            <v>33.628616425133103</v>
          </cell>
          <cell r="L172">
            <v>28.114050151617974</v>
          </cell>
          <cell r="M172">
            <v>23.442486984485143</v>
          </cell>
          <cell r="N172">
            <v>22.862292556776431</v>
          </cell>
          <cell r="O172">
            <v>42.630333458763928</v>
          </cell>
          <cell r="P172">
            <v>45.47</v>
          </cell>
          <cell r="Q172">
            <v>28.53</v>
          </cell>
          <cell r="R172">
            <v>15.087713333333339</v>
          </cell>
          <cell r="S172">
            <v>4.6390857666666658</v>
          </cell>
          <cell r="T172">
            <v>16.9261938</v>
          </cell>
          <cell r="U172">
            <v>15.14016666666666</v>
          </cell>
          <cell r="V172">
            <v>23.113636363636363</v>
          </cell>
          <cell r="W172">
            <v>24.15</v>
          </cell>
          <cell r="Y172">
            <v>26.397601994565409</v>
          </cell>
          <cell r="Z172">
            <v>8794.7828249437152</v>
          </cell>
          <cell r="AA172">
            <v>26.847846446875177</v>
          </cell>
          <cell r="AB172">
            <v>4136.3238636363631</v>
          </cell>
          <cell r="AE172" t="e">
            <v>#N/A</v>
          </cell>
          <cell r="AF172">
            <v>118.97999999999999</v>
          </cell>
          <cell r="AG172">
            <v>93.371233333333336</v>
          </cell>
        </row>
        <row r="173">
          <cell r="A173">
            <v>42674</v>
          </cell>
          <cell r="B173">
            <v>19.763999999999999</v>
          </cell>
          <cell r="C173">
            <v>19.805</v>
          </cell>
          <cell r="D173">
            <v>21.413335763517033</v>
          </cell>
          <cell r="E173">
            <v>22.071051366527605</v>
          </cell>
          <cell r="I173">
            <v>0.54015198314430624</v>
          </cell>
          <cell r="K173">
            <v>32.445441896243459</v>
          </cell>
          <cell r="L173">
            <v>26.608537013038511</v>
          </cell>
          <cell r="M173">
            <v>23.198028910147222</v>
          </cell>
          <cell r="N173">
            <v>22.460394210827985</v>
          </cell>
          <cell r="O173">
            <v>41.540948352294571</v>
          </cell>
          <cell r="P173">
            <v>46.03</v>
          </cell>
          <cell r="Q173">
            <v>27.41</v>
          </cell>
          <cell r="R173">
            <v>15.183538709677418</v>
          </cell>
          <cell r="S173">
            <v>4.757037483870965</v>
          </cell>
          <cell r="T173">
            <v>16.75064096774193</v>
          </cell>
          <cell r="U173">
            <v>15.234048387096776</v>
          </cell>
          <cell r="V173">
            <v>22.5</v>
          </cell>
          <cell r="W173">
            <v>23.5</v>
          </cell>
          <cell r="Y173">
            <v>25.643609239848022</v>
          </cell>
          <cell r="Z173">
            <v>7422.2617738704794</v>
          </cell>
          <cell r="AA173">
            <v>26.108859035049591</v>
          </cell>
          <cell r="AB173">
            <v>4112.3874999999998</v>
          </cell>
          <cell r="AE173" t="e">
            <v>#N/A</v>
          </cell>
          <cell r="AF173">
            <v>119.73483870967739</v>
          </cell>
          <cell r="AG173">
            <v>92.229193548387101</v>
          </cell>
        </row>
        <row r="174">
          <cell r="A174">
            <v>42704</v>
          </cell>
          <cell r="B174">
            <v>18.905000000000001</v>
          </cell>
          <cell r="C174">
            <v>18.936</v>
          </cell>
          <cell r="D174">
            <v>20.370260522278855</v>
          </cell>
          <cell r="E174">
            <v>21.079156330217771</v>
          </cell>
          <cell r="I174">
            <v>0.45699432108192839</v>
          </cell>
          <cell r="K174">
            <v>32.060026111693524</v>
          </cell>
          <cell r="L174">
            <v>24.536979973833013</v>
          </cell>
          <cell r="M174">
            <v>21.494289916331475</v>
          </cell>
          <cell r="N174">
            <v>22.302662190830976</v>
          </cell>
          <cell r="O174">
            <v>40.366478575046337</v>
          </cell>
          <cell r="P174">
            <v>44.34</v>
          </cell>
          <cell r="Q174">
            <v>27.22</v>
          </cell>
          <cell r="R174">
            <v>15.343293333333333</v>
          </cell>
          <cell r="S174">
            <v>4.595439933333334</v>
          </cell>
          <cell r="T174">
            <v>16.558776733333339</v>
          </cell>
          <cell r="U174">
            <v>15.388250000000001</v>
          </cell>
          <cell r="V174">
            <v>21.94047619047619</v>
          </cell>
          <cell r="W174">
            <v>22.55</v>
          </cell>
          <cell r="Y174">
            <v>25.295727582664167</v>
          </cell>
          <cell r="Z174">
            <v>9273.1250717713228</v>
          </cell>
          <cell r="AA174">
            <v>25.628705059459552</v>
          </cell>
          <cell r="AB174">
            <v>4323.0666666666666</v>
          </cell>
          <cell r="AE174" t="e">
            <v>#N/A</v>
          </cell>
          <cell r="AF174">
            <v>118.199</v>
          </cell>
          <cell r="AG174">
            <v>89.265866666666668</v>
          </cell>
        </row>
        <row r="175">
          <cell r="A175">
            <v>42735</v>
          </cell>
          <cell r="B175">
            <v>17.928000000000001</v>
          </cell>
          <cell r="C175">
            <v>17.963000000000001</v>
          </cell>
          <cell r="D175">
            <v>19.539909576889659</v>
          </cell>
          <cell r="E175">
            <v>20.037024107992575</v>
          </cell>
          <cell r="I175">
            <v>0.38901080331345189</v>
          </cell>
          <cell r="K175">
            <v>30.988919214876379</v>
          </cell>
          <cell r="L175">
            <v>23.544868389179868</v>
          </cell>
          <cell r="M175">
            <v>19.697799539202169</v>
          </cell>
          <cell r="N175">
            <v>20.729848412676297</v>
          </cell>
          <cell r="O175">
            <v>39.148148964438676</v>
          </cell>
          <cell r="P175">
            <v>44.37</v>
          </cell>
          <cell r="Q175">
            <v>25.92</v>
          </cell>
          <cell r="R175">
            <v>15.842938709677412</v>
          </cell>
          <cell r="S175">
            <v>4.721655000000001</v>
          </cell>
          <cell r="T175">
            <v>16.742779580645156</v>
          </cell>
          <cell r="U175">
            <v>15.896983870967743</v>
          </cell>
          <cell r="V175">
            <v>22.074999999999999</v>
          </cell>
          <cell r="W175">
            <v>22.81451612903226</v>
          </cell>
          <cell r="Y175">
            <v>24.037349587030775</v>
          </cell>
          <cell r="Z175">
            <v>8299.5188083301982</v>
          </cell>
          <cell r="AA175">
            <v>24.611780162994457</v>
          </cell>
          <cell r="AB175">
            <v>4379.29</v>
          </cell>
          <cell r="AE175" t="e">
            <v>#N/A</v>
          </cell>
          <cell r="AF175">
            <v>120.89354838709676</v>
          </cell>
          <cell r="AG175">
            <v>90.209677419354833</v>
          </cell>
        </row>
        <row r="176">
          <cell r="A176">
            <v>42766</v>
          </cell>
          <cell r="B176">
            <v>17.474</v>
          </cell>
          <cell r="C176">
            <v>17.501000000000001</v>
          </cell>
          <cell r="D176">
            <v>19.114067152047866</v>
          </cell>
          <cell r="E176">
            <v>19.763746781162986</v>
          </cell>
          <cell r="F176">
            <v>19.862794099353309</v>
          </cell>
          <cell r="G176">
            <v>20.342081422685567</v>
          </cell>
          <cell r="H176">
            <v>13.28</v>
          </cell>
          <cell r="I176">
            <v>0.37825334065644806</v>
          </cell>
          <cell r="K176">
            <v>30.256439774588241</v>
          </cell>
          <cell r="L176">
            <v>22.531649554575143</v>
          </cell>
          <cell r="M176">
            <v>19.196628424041872</v>
          </cell>
          <cell r="N176">
            <v>18.818069244651941</v>
          </cell>
          <cell r="O176">
            <v>39.765366818985207</v>
          </cell>
          <cell r="P176">
            <v>43.91</v>
          </cell>
          <cell r="Q176">
            <v>25.39</v>
          </cell>
          <cell r="R176">
            <v>15.892941935483869</v>
          </cell>
          <cell r="S176">
            <v>4.9750249032258065</v>
          </cell>
          <cell r="T176">
            <v>16.89852029032258</v>
          </cell>
          <cell r="U176">
            <v>15.955290322580646</v>
          </cell>
          <cell r="V176">
            <v>22.75</v>
          </cell>
          <cell r="W176">
            <v>23.862903225806452</v>
          </cell>
          <cell r="Y176">
            <v>23.497554893287841</v>
          </cell>
          <cell r="Z176">
            <v>9178.4674245214192</v>
          </cell>
          <cell r="AA176">
            <v>24.098102784102714</v>
          </cell>
          <cell r="AB176">
            <v>4287.9818181818182</v>
          </cell>
          <cell r="AE176" t="e">
            <v>#N/A</v>
          </cell>
          <cell r="AF176">
            <v>123.15548387096777</v>
          </cell>
          <cell r="AG176">
            <v>90.95570967741935</v>
          </cell>
        </row>
        <row r="177">
          <cell r="A177">
            <v>42794</v>
          </cell>
          <cell r="B177">
            <v>17.260000000000002</v>
          </cell>
          <cell r="C177">
            <v>17.265000000000001</v>
          </cell>
          <cell r="D177">
            <v>19.182022728651706</v>
          </cell>
          <cell r="E177">
            <v>20.020201749102824</v>
          </cell>
          <cell r="F177">
            <v>20.115856420347093</v>
          </cell>
          <cell r="G177">
            <v>20.950619478833037</v>
          </cell>
          <cell r="H177">
            <v>12.223000000000001</v>
          </cell>
          <cell r="I177">
            <v>0.37864198804623656</v>
          </cell>
          <cell r="K177">
            <v>29.699424038378012</v>
          </cell>
          <cell r="L177">
            <v>21.931230423135158</v>
          </cell>
          <cell r="M177">
            <v>19.079060364983103</v>
          </cell>
          <cell r="N177">
            <v>18.97395135998952</v>
          </cell>
          <cell r="O177">
            <v>39.068539278597655</v>
          </cell>
          <cell r="P177">
            <v>43.56</v>
          </cell>
          <cell r="Q177">
            <v>24.97</v>
          </cell>
          <cell r="R177">
            <v>15.576567857142852</v>
          </cell>
          <cell r="S177">
            <v>5.0192505714285716</v>
          </cell>
          <cell r="T177">
            <v>16.579873714285721</v>
          </cell>
          <cell r="U177">
            <v>15.665000000000006</v>
          </cell>
          <cell r="V177">
            <v>22.75</v>
          </cell>
          <cell r="W177">
            <v>24</v>
          </cell>
          <cell r="Y177">
            <v>23.00745947102628</v>
          </cell>
          <cell r="Z177">
            <v>6490.6239636297978</v>
          </cell>
          <cell r="AA177">
            <v>23.580128342458426</v>
          </cell>
          <cell r="AB177">
            <v>3915.7388888888891</v>
          </cell>
          <cell r="AE177" t="e">
            <v>#N/A</v>
          </cell>
          <cell r="AF177">
            <v>122.31571428571429</v>
          </cell>
          <cell r="AG177">
            <v>89.094214285714287</v>
          </cell>
        </row>
        <row r="178">
          <cell r="A178">
            <v>42825</v>
          </cell>
          <cell r="B178">
            <v>17.074999999999999</v>
          </cell>
          <cell r="C178">
            <v>17.088000000000001</v>
          </cell>
          <cell r="D178">
            <v>19.036237573009473</v>
          </cell>
          <cell r="E178">
            <v>19.52771406458637</v>
          </cell>
          <cell r="F178">
            <v>19.676380961541202</v>
          </cell>
          <cell r="G178">
            <v>20.140403611064325</v>
          </cell>
          <cell r="H178">
            <v>12.590999999999999</v>
          </cell>
          <cell r="I178">
            <v>0.38700653863523005</v>
          </cell>
          <cell r="K178">
            <v>29.777335283755743</v>
          </cell>
          <cell r="L178">
            <v>22.244127027782902</v>
          </cell>
          <cell r="M178">
            <v>19.091809249469822</v>
          </cell>
          <cell r="N178">
            <v>18.827558175292559</v>
          </cell>
          <cell r="O178">
            <v>38.914027526722784</v>
          </cell>
          <cell r="P178">
            <v>42.64</v>
          </cell>
          <cell r="Q178">
            <v>24.27</v>
          </cell>
          <cell r="R178">
            <v>15.526470967741933</v>
          </cell>
          <cell r="S178">
            <v>4.96172129032258</v>
          </cell>
          <cell r="T178">
            <v>16.588228838709675</v>
          </cell>
          <cell r="U178">
            <v>15.602677419354842</v>
          </cell>
          <cell r="V178">
            <v>22.75</v>
          </cell>
          <cell r="W178">
            <v>24</v>
          </cell>
          <cell r="Y178">
            <v>21.477690610926565</v>
          </cell>
          <cell r="Z178">
            <v>3461.8023167295469</v>
          </cell>
          <cell r="AA178">
            <v>22.689723727580326</v>
          </cell>
          <cell r="AB178">
            <v>2286.4454545454541</v>
          </cell>
          <cell r="AE178" t="e">
            <v>#N/A</v>
          </cell>
          <cell r="AF178">
            <v>121.66064516129036</v>
          </cell>
          <cell r="AG178">
            <v>86.913354838709679</v>
          </cell>
        </row>
        <row r="179">
          <cell r="A179">
            <v>42855</v>
          </cell>
          <cell r="B179">
            <v>16.859000000000002</v>
          </cell>
          <cell r="C179">
            <v>16.876000000000001</v>
          </cell>
          <cell r="D179">
            <v>18.546865827735378</v>
          </cell>
          <cell r="E179">
            <v>19.19906856015875</v>
          </cell>
          <cell r="F179">
            <v>19.221881790911656</v>
          </cell>
          <cell r="G179">
            <v>19.78689023831749</v>
          </cell>
          <cell r="H179">
            <v>11.827</v>
          </cell>
          <cell r="I179">
            <v>0.37571133820897651</v>
          </cell>
          <cell r="K179">
            <v>30.137631441934374</v>
          </cell>
          <cell r="L179">
            <v>22.395255973971285</v>
          </cell>
          <cell r="M179">
            <v>19.47092546746218</v>
          </cell>
          <cell r="N179">
            <v>19.440386225898742</v>
          </cell>
          <cell r="O179">
            <v>38.368826375563302</v>
          </cell>
          <cell r="P179">
            <v>42.96</v>
          </cell>
          <cell r="Q179">
            <v>24.98</v>
          </cell>
          <cell r="R179">
            <v>15.344270000000003</v>
          </cell>
          <cell r="S179">
            <v>4.8812664666666672</v>
          </cell>
          <cell r="T179">
            <v>16.422017499999999</v>
          </cell>
          <cell r="U179">
            <v>15.432616666666664</v>
          </cell>
          <cell r="V179">
            <v>23.666666666666668</v>
          </cell>
          <cell r="W179">
            <v>24.95</v>
          </cell>
          <cell r="Y179">
            <v>22.976121540545769</v>
          </cell>
          <cell r="Z179">
            <v>2870.6149098138485</v>
          </cell>
          <cell r="AA179">
            <v>23.998223120789117</v>
          </cell>
          <cell r="AB179">
            <v>3017.1499999999996</v>
          </cell>
          <cell r="AE179" t="e">
            <v>#N/A</v>
          </cell>
          <cell r="AF179">
            <v>120.47333333333336</v>
          </cell>
          <cell r="AG179">
            <v>84.044933333333333</v>
          </cell>
        </row>
        <row r="180">
          <cell r="A180">
            <v>42886</v>
          </cell>
          <cell r="B180">
            <v>17.120999999999999</v>
          </cell>
          <cell r="C180">
            <v>17.14</v>
          </cell>
          <cell r="D180">
            <v>18.985701125254629</v>
          </cell>
          <cell r="E180">
            <v>19.603769118442905</v>
          </cell>
          <cell r="F180">
            <v>19.75689184547171</v>
          </cell>
          <cell r="G180">
            <v>20.337317286867265</v>
          </cell>
          <cell r="H180">
            <v>14.851000000000001</v>
          </cell>
          <cell r="I180">
            <v>0.38195271305533701</v>
          </cell>
          <cell r="K180">
            <v>30.576244822347409</v>
          </cell>
          <cell r="L180">
            <v>21.888317054886286</v>
          </cell>
          <cell r="M180">
            <v>19.817865394305038</v>
          </cell>
          <cell r="N180">
            <v>19.571767556730595</v>
          </cell>
          <cell r="O180">
            <v>38.314661891100044</v>
          </cell>
          <cell r="P180">
            <v>42.83</v>
          </cell>
          <cell r="Q180">
            <v>25.52</v>
          </cell>
          <cell r="R180">
            <v>15.694477419354842</v>
          </cell>
          <cell r="S180">
            <v>4.9021814193548394</v>
          </cell>
          <cell r="T180">
            <v>17.390146451612903</v>
          </cell>
          <cell r="U180">
            <v>15.777822580645168</v>
          </cell>
          <cell r="V180">
            <v>24.25</v>
          </cell>
          <cell r="W180">
            <v>25.5</v>
          </cell>
          <cell r="Y180">
            <v>24.582602367575316</v>
          </cell>
          <cell r="Z180">
            <v>4119.2641282482582</v>
          </cell>
          <cell r="AA180">
            <v>24.477121628455834</v>
          </cell>
          <cell r="AB180">
            <v>3317.5875238095232</v>
          </cell>
          <cell r="AE180" t="e">
            <v>#N/A</v>
          </cell>
          <cell r="AF180">
            <v>123.41000000000003</v>
          </cell>
          <cell r="AG180">
            <v>84.531096774193543</v>
          </cell>
        </row>
        <row r="181">
          <cell r="A181">
            <v>42916</v>
          </cell>
          <cell r="B181">
            <v>17.260000000000002</v>
          </cell>
          <cell r="C181">
            <v>17.277999999999999</v>
          </cell>
          <cell r="D181">
            <v>19.147849523908015</v>
          </cell>
          <cell r="E181">
            <v>19.765533252524396</v>
          </cell>
          <cell r="F181">
            <v>19.945037869015785</v>
          </cell>
          <cell r="G181">
            <v>20.568957817893548</v>
          </cell>
          <cell r="H181">
            <v>13.635999999999999</v>
          </cell>
          <cell r="I181">
            <v>0.36659576801610932</v>
          </cell>
          <cell r="K181">
            <v>30.767813945480523</v>
          </cell>
          <cell r="L181">
            <v>21.262171312602256</v>
          </cell>
          <cell r="M181">
            <v>19.138813054034792</v>
          </cell>
          <cell r="N181">
            <v>18.784238658069583</v>
          </cell>
          <cell r="O181">
            <v>37.617750965950705</v>
          </cell>
          <cell r="P181">
            <v>42.35</v>
          </cell>
          <cell r="Q181">
            <v>25.66</v>
          </cell>
          <cell r="R181">
            <v>16.088586666666664</v>
          </cell>
          <cell r="S181">
            <v>4.887150000000001</v>
          </cell>
          <cell r="T181">
            <v>18.085459999999998</v>
          </cell>
          <cell r="U181">
            <v>16.148466666666664</v>
          </cell>
          <cell r="V181">
            <v>24.25</v>
          </cell>
          <cell r="W181">
            <v>25.5</v>
          </cell>
          <cell r="Y181">
            <v>24.996482099043611</v>
          </cell>
          <cell r="Z181">
            <v>6138.3515304300017</v>
          </cell>
          <cell r="AA181">
            <v>24.765760964241707</v>
          </cell>
          <cell r="AB181">
            <v>3624.9081428571426</v>
          </cell>
          <cell r="AE181" t="e">
            <v>#N/A</v>
          </cell>
          <cell r="AF181">
            <v>126.18</v>
          </cell>
          <cell r="AG181">
            <v>85.377966666666666</v>
          </cell>
        </row>
        <row r="182">
          <cell r="A182">
            <v>42947</v>
          </cell>
          <cell r="B182">
            <v>17.445</v>
          </cell>
          <cell r="C182">
            <v>17.466000000000001</v>
          </cell>
          <cell r="D182">
            <v>19.337468670524142</v>
          </cell>
          <cell r="E182">
            <v>20.124439811064807</v>
          </cell>
          <cell r="F182">
            <v>20.201448931797653</v>
          </cell>
          <cell r="G182">
            <v>20.981300765926157</v>
          </cell>
          <cell r="H182">
            <v>13.329000000000001</v>
          </cell>
          <cell r="I182">
            <v>0.40450963669563017</v>
          </cell>
          <cell r="K182">
            <v>30.881632235599934</v>
          </cell>
          <cell r="L182">
            <v>21.876153818919985</v>
          </cell>
          <cell r="M182">
            <v>21.342708518973563</v>
          </cell>
          <cell r="N182">
            <v>19.085568928905385</v>
          </cell>
          <cell r="O182">
            <v>38.291739982399925</v>
          </cell>
          <cell r="P182">
            <v>42.67</v>
          </cell>
          <cell r="Q182">
            <v>26.3</v>
          </cell>
          <cell r="R182">
            <v>17.149674193548389</v>
          </cell>
          <cell r="S182">
            <v>5.3624516774193554</v>
          </cell>
          <cell r="T182">
            <v>19.809076903225812</v>
          </cell>
          <cell r="U182">
            <v>17.21095161290323</v>
          </cell>
          <cell r="V182">
            <v>24.25</v>
          </cell>
          <cell r="W182">
            <v>25.5</v>
          </cell>
          <cell r="Y182">
            <v>25.51698193942762</v>
          </cell>
          <cell r="Z182">
            <v>6054.4046978620245</v>
          </cell>
          <cell r="AA182">
            <v>25.124452059882433</v>
          </cell>
          <cell r="AB182">
            <v>4567.4416666666666</v>
          </cell>
          <cell r="AE182" t="e">
            <v>#N/A</v>
          </cell>
          <cell r="AF182">
            <v>136.83290322580643</v>
          </cell>
          <cell r="AG182">
            <v>91.389516129032259</v>
          </cell>
        </row>
        <row r="183">
          <cell r="A183">
            <v>42978</v>
          </cell>
          <cell r="B183">
            <v>17.959</v>
          </cell>
          <cell r="C183">
            <v>17.978000000000002</v>
          </cell>
          <cell r="D183">
            <v>19.792249607217045</v>
          </cell>
          <cell r="E183">
            <v>20.751253416881344</v>
          </cell>
          <cell r="F183">
            <v>20.679331626116433</v>
          </cell>
          <cell r="G183">
            <v>21.60180907866151</v>
          </cell>
          <cell r="H183">
            <v>15.621</v>
          </cell>
          <cell r="I183">
            <v>0.42477326951044148</v>
          </cell>
          <cell r="K183">
            <v>30.94712289143532</v>
          </cell>
          <cell r="L183">
            <v>21.450371886275391</v>
          </cell>
          <cell r="M183">
            <v>19.420133577853463</v>
          </cell>
          <cell r="N183">
            <v>17.809897294012391</v>
          </cell>
          <cell r="O183">
            <v>38.771371792745931</v>
          </cell>
          <cell r="P183">
            <v>41.48</v>
          </cell>
          <cell r="Q183">
            <v>26.86</v>
          </cell>
          <cell r="R183">
            <v>17.425235483870971</v>
          </cell>
          <cell r="S183">
            <v>5.5346618709677431</v>
          </cell>
          <cell r="T183">
            <v>20.588990096774197</v>
          </cell>
          <cell r="U183">
            <v>17.474145161290313</v>
          </cell>
          <cell r="V183">
            <v>24.25</v>
          </cell>
          <cell r="W183">
            <v>25.5</v>
          </cell>
          <cell r="Y183">
            <v>25.905362936673061</v>
          </cell>
          <cell r="Z183">
            <v>6684.1449827474862</v>
          </cell>
          <cell r="AA183">
            <v>26.085474116484047</v>
          </cell>
          <cell r="AB183">
            <v>4490.0022727272726</v>
          </cell>
          <cell r="AE183" t="e">
            <v>#N/A</v>
          </cell>
          <cell r="AF183">
            <v>140.56258064516129</v>
          </cell>
          <cell r="AG183">
            <v>92.803516129032261</v>
          </cell>
        </row>
        <row r="184">
          <cell r="A184">
            <v>43008</v>
          </cell>
          <cell r="B184">
            <v>18.373000000000001</v>
          </cell>
          <cell r="C184">
            <v>18.396000000000001</v>
          </cell>
          <cell r="D184">
            <v>20.332166032599311</v>
          </cell>
          <cell r="E184">
            <v>21.27017950622994</v>
          </cell>
          <cell r="F184">
            <v>21.342884183827735</v>
          </cell>
          <cell r="G184">
            <v>22.242855128716609</v>
          </cell>
          <cell r="H184">
            <v>15.894</v>
          </cell>
          <cell r="I184">
            <v>0.44648970597760829</v>
          </cell>
          <cell r="K184">
            <v>31.341343533228542</v>
          </cell>
          <cell r="L184">
            <v>21.739144144291728</v>
          </cell>
          <cell r="M184">
            <v>18.575236103276072</v>
          </cell>
          <cell r="N184">
            <v>18.566170864452115</v>
          </cell>
          <cell r="O184">
            <v>38.828288549042909</v>
          </cell>
          <cell r="P184">
            <v>41.9</v>
          </cell>
          <cell r="Q184">
            <v>27.36</v>
          </cell>
          <cell r="R184">
            <v>17.230936666666668</v>
          </cell>
          <cell r="S184">
            <v>5.5017395999999987</v>
          </cell>
          <cell r="T184">
            <v>20.521085399999993</v>
          </cell>
          <cell r="U184">
            <v>17.278950000000002</v>
          </cell>
          <cell r="V184">
            <v>24.25</v>
          </cell>
          <cell r="W184">
            <v>25.5</v>
          </cell>
          <cell r="Y184">
            <v>25.830438948324105</v>
          </cell>
          <cell r="Z184">
            <v>8803.4761904761908</v>
          </cell>
          <cell r="AA184">
            <v>26.512634970138787</v>
          </cell>
          <cell r="AB184">
            <v>5044.7666666666673</v>
          </cell>
          <cell r="AC184">
            <v>0</v>
          </cell>
          <cell r="AE184" t="e">
            <v>#N/A</v>
          </cell>
          <cell r="AF184">
            <v>139.85899999999998</v>
          </cell>
          <cell r="AG184">
            <v>90.992000000000004</v>
          </cell>
        </row>
        <row r="185">
          <cell r="A185">
            <v>43039</v>
          </cell>
          <cell r="B185">
            <v>18.806000000000001</v>
          </cell>
          <cell r="C185">
            <v>18.831</v>
          </cell>
          <cell r="D185">
            <v>20.760753130025186</v>
          </cell>
          <cell r="E185">
            <v>21.598558332175379</v>
          </cell>
          <cell r="F185">
            <v>21.821010955169175</v>
          </cell>
          <cell r="G185">
            <v>22.694906909360952</v>
          </cell>
          <cell r="H185">
            <v>16.291</v>
          </cell>
          <cell r="I185">
            <v>0.45121101936236352</v>
          </cell>
          <cell r="K185">
            <v>31.485242567547118</v>
          </cell>
          <cell r="L185">
            <v>22.635322376979964</v>
          </cell>
          <cell r="M185">
            <v>18.829926024016235</v>
          </cell>
          <cell r="N185">
            <v>18.413306257157874</v>
          </cell>
          <cell r="O185">
            <v>38.360350466314685</v>
          </cell>
          <cell r="P185">
            <v>42.09</v>
          </cell>
          <cell r="Q185">
            <v>27.13</v>
          </cell>
          <cell r="R185">
            <v>17.459035483870966</v>
          </cell>
          <cell r="S185">
            <v>5.4700903225806439</v>
          </cell>
          <cell r="T185">
            <v>20.50528709677419</v>
          </cell>
          <cell r="U185">
            <v>17.513000000000002</v>
          </cell>
          <cell r="V185">
            <v>24.607142857142858</v>
          </cell>
          <cell r="W185">
            <v>25.838709677419356</v>
          </cell>
          <cell r="Y185">
            <v>24.876910708193204</v>
          </cell>
          <cell r="Z185">
            <v>9770</v>
          </cell>
          <cell r="AA185">
            <v>25.979422835850475</v>
          </cell>
          <cell r="AB185">
            <v>4132.9333333333334</v>
          </cell>
          <cell r="AC185">
            <v>0</v>
          </cell>
          <cell r="AE185" t="e">
            <v>#N/A</v>
          </cell>
          <cell r="AF185">
            <v>139.83354838709678</v>
          </cell>
          <cell r="AG185">
            <v>89.460000000000008</v>
          </cell>
        </row>
        <row r="186">
          <cell r="A186">
            <v>43069</v>
          </cell>
          <cell r="B186">
            <v>20.120999999999999</v>
          </cell>
          <cell r="C186">
            <v>20.164000000000001</v>
          </cell>
          <cell r="D186">
            <v>21.701905536658963</v>
          </cell>
          <cell r="E186">
            <v>22.547696842514053</v>
          </cell>
          <cell r="F186">
            <v>22.496287792768875</v>
          </cell>
          <cell r="G186">
            <v>23.367327514365694</v>
          </cell>
          <cell r="H186">
            <v>18.684999999999999</v>
          </cell>
          <cell r="I186">
            <v>0.45669891740343338</v>
          </cell>
          <cell r="K186">
            <v>32.575455383684918</v>
          </cell>
          <cell r="L186">
            <v>24.189736613592022</v>
          </cell>
          <cell r="M186">
            <v>17.30869175172182</v>
          </cell>
          <cell r="N186">
            <v>17.831338995051745</v>
          </cell>
          <cell r="O186">
            <v>39.30269015981699</v>
          </cell>
          <cell r="P186">
            <v>41.28</v>
          </cell>
          <cell r="Q186">
            <v>29.29</v>
          </cell>
          <cell r="R186">
            <v>17.494009999999999</v>
          </cell>
          <cell r="S186">
            <v>5.3577092999999989</v>
          </cell>
          <cell r="T186">
            <v>20.541027333333329</v>
          </cell>
          <cell r="U186">
            <v>17.541400000000003</v>
          </cell>
          <cell r="V186">
            <v>26.55</v>
          </cell>
          <cell r="W186">
            <v>27.766666666666666</v>
          </cell>
          <cell r="Y186">
            <v>26.930644335903605</v>
          </cell>
          <cell r="Z186">
            <v>10083.25</v>
          </cell>
          <cell r="AA186">
            <v>27.930187182922168</v>
          </cell>
          <cell r="AB186">
            <v>5278.8202499999998</v>
          </cell>
          <cell r="AC186">
            <v>0</v>
          </cell>
          <cell r="AE186" t="e">
            <v>#N/A</v>
          </cell>
          <cell r="AF186">
            <v>139.05566666666667</v>
          </cell>
          <cell r="AG186">
            <v>87.779766666666674</v>
          </cell>
        </row>
        <row r="187">
          <cell r="A187">
            <v>43100</v>
          </cell>
          <cell r="B187">
            <v>21.052</v>
          </cell>
          <cell r="C187">
            <v>21.102</v>
          </cell>
          <cell r="D187">
            <v>21.643450176617488</v>
          </cell>
          <cell r="E187">
            <v>23.177400026908735</v>
          </cell>
          <cell r="F187">
            <v>22.140934535241414</v>
          </cell>
          <cell r="G187">
            <v>24.188868593670172</v>
          </cell>
          <cell r="H187">
            <v>19.239999999999998</v>
          </cell>
          <cell r="I187">
            <v>0.49868137730635809</v>
          </cell>
          <cell r="K187">
            <v>34.142722790152135</v>
          </cell>
          <cell r="L187">
            <v>25.349665863960976</v>
          </cell>
          <cell r="M187">
            <v>18.674607764053249</v>
          </cell>
          <cell r="N187">
            <v>17.4238826686104</v>
          </cell>
          <cell r="O187">
            <v>39.988153565156367</v>
          </cell>
          <cell r="P187">
            <v>42.21</v>
          </cell>
          <cell r="Q187">
            <v>31.24</v>
          </cell>
          <cell r="R187">
            <v>17.723309677419355</v>
          </cell>
          <cell r="S187">
            <v>5.3758101935483866</v>
          </cell>
          <cell r="T187">
            <v>21.007603225806452</v>
          </cell>
          <cell r="U187">
            <v>17.790693548387104</v>
          </cell>
          <cell r="V187">
            <v>26.75</v>
          </cell>
          <cell r="W187">
            <v>28</v>
          </cell>
          <cell r="Y187">
            <v>27.891284337928898</v>
          </cell>
          <cell r="Z187">
            <v>10723.526315789473</v>
          </cell>
          <cell r="AA187">
            <v>28.987507002232825</v>
          </cell>
          <cell r="AB187">
            <v>4669.5631578947368</v>
          </cell>
          <cell r="AC187">
            <v>0</v>
          </cell>
          <cell r="AE187" t="e">
            <v>#N/A</v>
          </cell>
          <cell r="AF187">
            <v>140.93612903225809</v>
          </cell>
          <cell r="AG187">
            <v>87.202935483870974</v>
          </cell>
        </row>
        <row r="188">
          <cell r="A188">
            <v>43131</v>
          </cell>
          <cell r="B188">
            <v>21.146000000000001</v>
          </cell>
          <cell r="C188">
            <v>21.210999999999999</v>
          </cell>
          <cell r="D188">
            <v>21.835964067771197</v>
          </cell>
          <cell r="E188">
            <v>22.944073693113456</v>
          </cell>
          <cell r="F188">
            <v>22.250690441332338</v>
          </cell>
          <cell r="G188">
            <v>23.599166055729057</v>
          </cell>
          <cell r="H188">
            <v>18.408999999999999</v>
          </cell>
          <cell r="I188">
            <v>0.49499431950142647</v>
          </cell>
          <cell r="K188">
            <v>33.692888382405847</v>
          </cell>
          <cell r="L188">
            <v>26.707451924568343</v>
          </cell>
          <cell r="M188">
            <v>19.786149374485575</v>
          </cell>
          <cell r="N188">
            <v>17.494000981393569</v>
          </cell>
          <cell r="O188">
            <v>40.686736973227163</v>
          </cell>
          <cell r="P188">
            <v>42.88</v>
          </cell>
          <cell r="Q188">
            <v>29.36</v>
          </cell>
          <cell r="R188">
            <v>19.017193548387098</v>
          </cell>
          <cell r="S188">
            <v>5.9276095806451607</v>
          </cell>
          <cell r="T188">
            <v>23.213341935483868</v>
          </cell>
          <cell r="U188">
            <v>19.076967741935484</v>
          </cell>
          <cell r="V188">
            <v>26</v>
          </cell>
          <cell r="W188">
            <v>27.274193548387096</v>
          </cell>
          <cell r="Y188">
            <v>26.599026285184848</v>
          </cell>
          <cell r="Z188">
            <v>9419.4090909090901</v>
          </cell>
          <cell r="AA188">
            <v>27.409921346891679</v>
          </cell>
          <cell r="AB188">
            <v>4181.4795454545456</v>
          </cell>
          <cell r="AC188" t="e">
            <v>#DIV/0!</v>
          </cell>
          <cell r="AE188" t="e">
            <v>#N/A</v>
          </cell>
          <cell r="AF188">
            <v>154.521935483871</v>
          </cell>
          <cell r="AG188">
            <v>93.64974193548386</v>
          </cell>
        </row>
        <row r="189">
          <cell r="A189">
            <v>43159</v>
          </cell>
          <cell r="B189">
            <v>21.015999999999998</v>
          </cell>
          <cell r="C189">
            <v>21.073</v>
          </cell>
          <cell r="D189">
            <v>22.0536415328387</v>
          </cell>
          <cell r="E189">
            <v>22.738085376496269</v>
          </cell>
          <cell r="F189">
            <v>22.608249439057452</v>
          </cell>
          <cell r="G189">
            <v>23.230420404326019</v>
          </cell>
          <cell r="H189">
            <v>17.855</v>
          </cell>
          <cell r="I189">
            <v>0.50103882979214542</v>
          </cell>
          <cell r="K189">
            <v>33.346257833955512</v>
          </cell>
          <cell r="L189">
            <v>26.659354328967225</v>
          </cell>
          <cell r="M189">
            <v>20.214757158276061</v>
          </cell>
          <cell r="N189">
            <v>16.016811643343608</v>
          </cell>
          <cell r="O189">
            <v>40.488587684079604</v>
          </cell>
          <cell r="P189">
            <v>43.39</v>
          </cell>
          <cell r="Q189">
            <v>28.7</v>
          </cell>
          <cell r="R189">
            <v>19.853924999999997</v>
          </cell>
          <cell r="S189">
            <v>6.106414749999999</v>
          </cell>
          <cell r="T189">
            <v>24.480036250000001</v>
          </cell>
          <cell r="U189">
            <v>19.882875000000002</v>
          </cell>
          <cell r="V189">
            <v>25.25</v>
          </cell>
          <cell r="W189">
            <v>26.5</v>
          </cell>
          <cell r="Y189">
            <v>25.787007673433671</v>
          </cell>
          <cell r="Z189">
            <v>7109.6666666666679</v>
          </cell>
          <cell r="AA189">
            <v>26.9118263008802</v>
          </cell>
          <cell r="AB189">
            <v>4734.5432777777778</v>
          </cell>
          <cell r="AC189" t="e">
            <v>#DIV/0!</v>
          </cell>
          <cell r="AE189" t="e">
            <v>#N/A</v>
          </cell>
          <cell r="AF189">
            <v>161.43642857142862</v>
          </cell>
          <cell r="AG189">
            <v>96.27392857142857</v>
          </cell>
        </row>
        <row r="190">
          <cell r="A190">
            <v>43190</v>
          </cell>
          <cell r="B190">
            <v>21.042999999999999</v>
          </cell>
          <cell r="C190">
            <v>21.103000000000002</v>
          </cell>
          <cell r="D190">
            <v>20.078895129183781</v>
          </cell>
          <cell r="E190">
            <v>22.777884849205169</v>
          </cell>
          <cell r="F190">
            <v>21.229792683019614</v>
          </cell>
          <cell r="G190">
            <v>23.29657317338101</v>
          </cell>
          <cell r="H190">
            <v>17.73</v>
          </cell>
          <cell r="I190">
            <v>0.56086629612824235</v>
          </cell>
          <cell r="K190">
            <v>32.996880802491425</v>
          </cell>
          <cell r="L190">
            <v>26.710838101315289</v>
          </cell>
          <cell r="M190">
            <v>20.023813968688092</v>
          </cell>
          <cell r="N190">
            <v>16.43186270023552</v>
          </cell>
          <cell r="O190">
            <v>40.129668918366654</v>
          </cell>
          <cell r="P190">
            <v>43.4</v>
          </cell>
          <cell r="Q190">
            <v>27.89</v>
          </cell>
          <cell r="R190">
            <v>20.232403225806451</v>
          </cell>
          <cell r="S190">
            <v>6.1632736774193537</v>
          </cell>
          <cell r="T190">
            <v>24.945514870967742</v>
          </cell>
          <cell r="U190">
            <v>20.256209677419353</v>
          </cell>
          <cell r="V190">
            <v>25.25</v>
          </cell>
          <cell r="W190">
            <v>26.5</v>
          </cell>
          <cell r="Y190">
            <v>25.030171288464174</v>
          </cell>
          <cell r="Z190">
            <v>8748.4000000000015</v>
          </cell>
          <cell r="AA190">
            <v>26.457644877360384</v>
          </cell>
          <cell r="AB190">
            <v>4931.93</v>
          </cell>
          <cell r="AC190" t="e">
            <v>#DIV/0!</v>
          </cell>
          <cell r="AE190" t="e">
            <v>#N/A</v>
          </cell>
          <cell r="AF190">
            <v>163.87161290322575</v>
          </cell>
          <cell r="AG190">
            <v>95.707612903225808</v>
          </cell>
        </row>
        <row r="191">
          <cell r="A191">
            <v>43220</v>
          </cell>
          <cell r="B191">
            <v>21.056000000000001</v>
          </cell>
          <cell r="C191">
            <v>21.113</v>
          </cell>
          <cell r="D191">
            <v>20.659217766645526</v>
          </cell>
          <cell r="E191">
            <v>22.784057116725048</v>
          </cell>
          <cell r="F191">
            <v>21.594393492846329</v>
          </cell>
          <cell r="G191">
            <v>23.3210981581529</v>
          </cell>
          <cell r="H191">
            <v>16.943000000000001</v>
          </cell>
          <cell r="I191">
            <v>0.57400159325626399</v>
          </cell>
          <cell r="K191">
            <v>33.287444518847174</v>
          </cell>
          <cell r="L191">
            <v>27.050416381199064</v>
          </cell>
          <cell r="M191">
            <v>20.377655689595102</v>
          </cell>
          <cell r="N191">
            <v>17.526154720097786</v>
          </cell>
          <cell r="O191">
            <v>40.263029371118222</v>
          </cell>
          <cell r="P191">
            <v>43.69</v>
          </cell>
          <cell r="Q191">
            <v>28.08</v>
          </cell>
          <cell r="R191">
            <v>20.267899999999994</v>
          </cell>
          <cell r="S191">
            <v>5.941639033333332</v>
          </cell>
          <cell r="T191">
            <v>24.849495299999997</v>
          </cell>
          <cell r="U191">
            <v>20.277233333333339</v>
          </cell>
          <cell r="V191">
            <v>25.407894736842106</v>
          </cell>
          <cell r="W191">
            <v>26.9</v>
          </cell>
          <cell r="Y191">
            <v>25.690382991589242</v>
          </cell>
          <cell r="Z191">
            <v>9574.21052631579</v>
          </cell>
          <cell r="AA191">
            <v>26.767920233113401</v>
          </cell>
          <cell r="AB191">
            <v>6043.8982631578947</v>
          </cell>
          <cell r="AC191" t="e">
            <v>#DIV/0!</v>
          </cell>
          <cell r="AE191" t="e">
            <v>#N/A</v>
          </cell>
          <cell r="AF191">
            <v>161.97233333333332</v>
          </cell>
          <cell r="AG191">
            <v>92.262799999999999</v>
          </cell>
        </row>
        <row r="192">
          <cell r="A192">
            <v>43251</v>
          </cell>
          <cell r="B192">
            <v>24.361000000000001</v>
          </cell>
          <cell r="C192">
            <v>24.423999999999999</v>
          </cell>
          <cell r="D192">
            <v>24.119474138094951</v>
          </cell>
          <cell r="E192">
            <v>28.087435539402925</v>
          </cell>
          <cell r="F192">
            <v>26.360935925148837</v>
          </cell>
          <cell r="G192">
            <v>29.795421253450328</v>
          </cell>
          <cell r="H192">
            <v>24.417999999999999</v>
          </cell>
          <cell r="I192">
            <v>0.78849492216380346</v>
          </cell>
          <cell r="K192">
            <v>40.256622463035512</v>
          </cell>
          <cell r="L192">
            <v>32.012006113070647</v>
          </cell>
          <cell r="M192">
            <v>19.621834244960073</v>
          </cell>
          <cell r="N192">
            <v>18.62538036511571</v>
          </cell>
          <cell r="O192">
            <v>42.130141342127651</v>
          </cell>
          <cell r="P192">
            <v>43.94</v>
          </cell>
          <cell r="Q192">
            <v>41.32</v>
          </cell>
          <cell r="R192">
            <v>23.563558064516123</v>
          </cell>
          <cell r="S192">
            <v>6.5021625806451588</v>
          </cell>
          <cell r="T192">
            <v>27.906539580645155</v>
          </cell>
          <cell r="U192">
            <v>23.649758064516128</v>
          </cell>
          <cell r="V192">
            <v>28.166666666666668</v>
          </cell>
          <cell r="W192">
            <v>32.758064516129032</v>
          </cell>
          <cell r="Y192">
            <v>35.992043590125007</v>
          </cell>
          <cell r="Z192">
            <v>8643.2857142857138</v>
          </cell>
          <cell r="AA192">
            <v>38.274286831206808</v>
          </cell>
          <cell r="AB192">
            <v>7649.7952380952374</v>
          </cell>
          <cell r="AC192" t="e">
            <v>#DIV/0!</v>
          </cell>
          <cell r="AE192" t="e">
            <v>#N/A</v>
          </cell>
          <cell r="AF192">
            <v>182.03935483870973</v>
          </cell>
          <cell r="AG192">
            <v>101.54074193548389</v>
          </cell>
        </row>
        <row r="193">
          <cell r="A193">
            <v>43281</v>
          </cell>
          <cell r="B193">
            <v>26.748999999999999</v>
          </cell>
          <cell r="C193">
            <v>26.843</v>
          </cell>
          <cell r="D193">
            <v>25.89818068050106</v>
          </cell>
          <cell r="E193">
            <v>30.436792395562058</v>
          </cell>
          <cell r="F193">
            <v>28.532901587007313</v>
          </cell>
          <cell r="G193">
            <v>32.087970800141981</v>
          </cell>
          <cell r="H193">
            <v>26.157</v>
          </cell>
          <cell r="I193">
            <v>0.95242093200598643</v>
          </cell>
          <cell r="K193">
            <v>44.282631879841055</v>
          </cell>
          <cell r="L193">
            <v>36.43279508375543</v>
          </cell>
          <cell r="M193">
            <v>22.923142412073247</v>
          </cell>
          <cell r="N193">
            <v>21.76182330844907</v>
          </cell>
          <cell r="O193">
            <v>44.474635315995258</v>
          </cell>
          <cell r="P193">
            <v>44.8</v>
          </cell>
          <cell r="Q193">
            <v>43.08</v>
          </cell>
          <cell r="R193">
            <v>26.60973666666667</v>
          </cell>
          <cell r="S193">
            <v>7.0747016666666678</v>
          </cell>
          <cell r="T193">
            <v>31.13361673333333</v>
          </cell>
          <cell r="U193">
            <v>26.788300000000003</v>
          </cell>
          <cell r="V193">
            <v>32.200000000000003</v>
          </cell>
          <cell r="W193">
            <v>35.4</v>
          </cell>
          <cell r="Y193">
            <v>37.803752788254364</v>
          </cell>
          <cell r="Z193">
            <v>10512.850000000002</v>
          </cell>
          <cell r="AA193">
            <v>39.358724569671331</v>
          </cell>
          <cell r="AB193">
            <v>6256.5550000000003</v>
          </cell>
          <cell r="AC193" t="e">
            <v>#DIV/0!</v>
          </cell>
          <cell r="AE193" t="e">
            <v>#N/A</v>
          </cell>
          <cell r="AF193">
            <v>200.99666666666664</v>
          </cell>
          <cell r="AG193">
            <v>109.4818666666667</v>
          </cell>
        </row>
        <row r="194">
          <cell r="A194">
            <v>43312</v>
          </cell>
          <cell r="B194">
            <v>30.614999999999998</v>
          </cell>
          <cell r="C194">
            <v>30.757000000000001</v>
          </cell>
          <cell r="D194">
            <v>33.251181436181668</v>
          </cell>
          <cell r="E194">
            <v>34.389793975725638</v>
          </cell>
          <cell r="F194">
            <v>34.82226193908734</v>
          </cell>
          <cell r="G194">
            <v>35.980147364554867</v>
          </cell>
          <cell r="H194">
            <v>28.314</v>
          </cell>
          <cell r="I194">
            <v>0.9546296789582337</v>
          </cell>
          <cell r="K194">
            <v>50.547047810690678</v>
          </cell>
          <cell r="L194">
            <v>39.602939878195698</v>
          </cell>
          <cell r="M194">
            <v>30.17347662686014</v>
          </cell>
          <cell r="N194">
            <v>23.619228517336627</v>
          </cell>
          <cell r="O194">
            <v>46.802565647442918</v>
          </cell>
          <cell r="P194">
            <v>47.22</v>
          </cell>
          <cell r="Q194">
            <v>50.87</v>
          </cell>
          <cell r="R194">
            <v>27.668319354838708</v>
          </cell>
          <cell r="S194">
            <v>7.2273743548387079</v>
          </cell>
          <cell r="T194">
            <v>32.268143032258067</v>
          </cell>
          <cell r="U194">
            <v>27.774564516129029</v>
          </cell>
          <cell r="V194">
            <v>35</v>
          </cell>
          <cell r="W194">
            <v>37</v>
          </cell>
          <cell r="Y194">
            <v>44.437162994101548</v>
          </cell>
          <cell r="Z194">
            <v>12925.095238095239</v>
          </cell>
          <cell r="AA194">
            <v>46.977661370853305</v>
          </cell>
          <cell r="AB194">
            <v>5617.4952380952382</v>
          </cell>
          <cell r="AC194" t="e">
            <v>#DIV/0!</v>
          </cell>
          <cell r="AE194" t="e">
            <v>#N/A</v>
          </cell>
          <cell r="AF194">
            <v>206.97096774193545</v>
          </cell>
          <cell r="AG194">
            <v>109.60709677419359</v>
          </cell>
        </row>
        <row r="195">
          <cell r="A195">
            <v>43343</v>
          </cell>
          <cell r="B195">
            <v>31.594000000000001</v>
          </cell>
          <cell r="C195">
            <v>31.734000000000002</v>
          </cell>
          <cell r="D195">
            <v>32.549285719055561</v>
          </cell>
          <cell r="E195">
            <v>35.147753662475324</v>
          </cell>
          <cell r="F195">
            <v>34.184083065047425</v>
          </cell>
          <cell r="G195">
            <v>36.548098367084478</v>
          </cell>
          <cell r="H195">
            <v>29.373000000000001</v>
          </cell>
          <cell r="I195">
            <v>0.99392652984819507</v>
          </cell>
          <cell r="K195">
            <v>51.780399644849297</v>
          </cell>
          <cell r="L195">
            <v>41.561909910226262</v>
          </cell>
          <cell r="M195">
            <v>33.951493441126821</v>
          </cell>
          <cell r="N195">
            <v>21.307568503310833</v>
          </cell>
          <cell r="O195">
            <v>48.652935383061397</v>
          </cell>
          <cell r="P195">
            <v>47.38</v>
          </cell>
          <cell r="Q195">
            <v>49.87</v>
          </cell>
          <cell r="R195">
            <v>29.884574193548392</v>
          </cell>
          <cell r="S195">
            <v>7.6144682580645151</v>
          </cell>
          <cell r="T195">
            <v>34.53581296774194</v>
          </cell>
          <cell r="U195">
            <v>30.06469354838708</v>
          </cell>
          <cell r="V195">
            <v>36.363636363636367</v>
          </cell>
          <cell r="W195">
            <v>37.967741935483872</v>
          </cell>
          <cell r="Y195">
            <v>43.659695213028456</v>
          </cell>
          <cell r="Z195">
            <v>6907.954545454546</v>
          </cell>
          <cell r="AA195">
            <v>45.124895027831073</v>
          </cell>
          <cell r="AB195">
            <v>6801.5863636363629</v>
          </cell>
          <cell r="AC195" t="e">
            <v>#DIV/0!</v>
          </cell>
          <cell r="AE195" t="e">
            <v>#N/A</v>
          </cell>
          <cell r="AF195">
            <v>220.95483870967735</v>
          </cell>
          <cell r="AG195">
            <v>113.4173548387097</v>
          </cell>
        </row>
        <row r="196">
          <cell r="A196">
            <v>43373</v>
          </cell>
          <cell r="B196">
            <v>37.235999999999997</v>
          </cell>
          <cell r="C196">
            <v>37.530999999999999</v>
          </cell>
          <cell r="D196">
            <v>39.838886837463725</v>
          </cell>
          <cell r="E196">
            <v>41.749753082842716</v>
          </cell>
          <cell r="F196">
            <v>41.975218315810878</v>
          </cell>
          <cell r="G196">
            <v>43.678650542691557</v>
          </cell>
          <cell r="H196">
            <v>37.856000000000002</v>
          </cell>
          <cell r="I196">
            <v>1.2461072990034845</v>
          </cell>
          <cell r="K196">
            <v>63.575265205691053</v>
          </cell>
          <cell r="L196">
            <v>50.839004606980232</v>
          </cell>
          <cell r="M196">
            <v>36.943527685692992</v>
          </cell>
          <cell r="N196">
            <v>24.844842814810615</v>
          </cell>
          <cell r="O196">
            <v>56.559755221429</v>
          </cell>
          <cell r="P196">
            <v>50.61</v>
          </cell>
          <cell r="Q196">
            <v>67.77</v>
          </cell>
          <cell r="R196">
            <v>38.546003333333339</v>
          </cell>
          <cell r="S196">
            <v>9.4018366000000011</v>
          </cell>
          <cell r="T196">
            <v>44.855281899999994</v>
          </cell>
          <cell r="U196">
            <v>38.4544</v>
          </cell>
          <cell r="V196">
            <v>50</v>
          </cell>
          <cell r="W196">
            <v>52</v>
          </cell>
          <cell r="Y196">
            <v>56.697343316540014</v>
          </cell>
          <cell r="Z196">
            <v>5389.0499999999993</v>
          </cell>
          <cell r="AA196">
            <v>59.849570339724771</v>
          </cell>
          <cell r="AB196">
            <v>6506.8850000000002</v>
          </cell>
          <cell r="AC196" t="e">
            <v>#DIV/0!</v>
          </cell>
          <cell r="AE196" t="e">
            <v>#N/A</v>
          </cell>
          <cell r="AF196">
            <v>280.28333333333336</v>
          </cell>
          <cell r="AG196">
            <v>136.92070000000001</v>
          </cell>
        </row>
        <row r="197">
          <cell r="A197">
            <v>43404</v>
          </cell>
          <cell r="B197">
            <v>43.618000000000002</v>
          </cell>
          <cell r="C197">
            <v>43.83</v>
          </cell>
          <cell r="D197">
            <v>49.309515226515551</v>
          </cell>
          <cell r="E197">
            <v>50.678706772077568</v>
          </cell>
          <cell r="F197">
            <v>51.838425457995513</v>
          </cell>
          <cell r="G197">
            <v>53.830274019068561</v>
          </cell>
          <cell r="H197">
            <v>40.704000000000001</v>
          </cell>
          <cell r="I197">
            <v>1.3701678827621642</v>
          </cell>
          <cell r="K197">
            <v>73.713324840014522</v>
          </cell>
          <cell r="L197">
            <v>62.08107686854774</v>
          </cell>
          <cell r="M197">
            <v>41.654372312535777</v>
          </cell>
          <cell r="N197">
            <v>29.456339738520015</v>
          </cell>
          <cell r="O197">
            <v>63.349915859299323</v>
          </cell>
          <cell r="P197">
            <v>54.03</v>
          </cell>
          <cell r="Q197">
            <v>78.14</v>
          </cell>
          <cell r="R197">
            <v>37.034506451612906</v>
          </cell>
          <cell r="S197">
            <v>9.8454646451612913</v>
          </cell>
          <cell r="T197">
            <v>42.532053967741923</v>
          </cell>
          <cell r="U197">
            <v>37.080096774193549</v>
          </cell>
          <cell r="V197">
            <v>51.75</v>
          </cell>
          <cell r="W197" t="str">
            <v>s/o</v>
          </cell>
          <cell r="Y197">
            <v>63.745620964573128</v>
          </cell>
          <cell r="Z197">
            <v>4156.7216572272737</v>
          </cell>
          <cell r="AA197">
            <v>68.784580138285222</v>
          </cell>
          <cell r="AB197">
            <v>6174.3272727272724</v>
          </cell>
          <cell r="AC197">
            <v>71.59051347745293</v>
          </cell>
          <cell r="AE197" t="e">
            <v>#N/A</v>
          </cell>
          <cell r="AF197">
            <v>275.52258064516127</v>
          </cell>
          <cell r="AG197">
            <v>127.1359677419355</v>
          </cell>
        </row>
        <row r="198">
          <cell r="A198">
            <v>43434</v>
          </cell>
          <cell r="B198">
            <v>44.468000000000004</v>
          </cell>
          <cell r="C198">
            <v>44.7</v>
          </cell>
          <cell r="D198">
            <v>50.093457077245802</v>
          </cell>
          <cell r="E198">
            <v>51.274509297582796</v>
          </cell>
          <cell r="F198">
            <v>52.640104444710509</v>
          </cell>
          <cell r="G198">
            <v>54.904696705823852</v>
          </cell>
          <cell r="H198">
            <v>40.618000000000002</v>
          </cell>
          <cell r="I198">
            <v>1.3648063078267187</v>
          </cell>
          <cell r="K198">
            <v>75.211045013378694</v>
          </cell>
          <cell r="L198">
            <v>63.042421694294326</v>
          </cell>
          <cell r="M198">
            <v>44.934497711264086</v>
          </cell>
          <cell r="N198">
            <v>28.519655238593256</v>
          </cell>
          <cell r="O198">
            <v>64.509324760855534</v>
          </cell>
          <cell r="P198">
            <v>56.58</v>
          </cell>
          <cell r="Q198">
            <v>72.06</v>
          </cell>
          <cell r="R198">
            <v>36.338366666666666</v>
          </cell>
          <cell r="S198">
            <v>9.6370436000000055</v>
          </cell>
          <cell r="T198">
            <v>41.338840399999995</v>
          </cell>
          <cell r="U198">
            <v>36.427500000000002</v>
          </cell>
          <cell r="V198">
            <v>49.684210526315788</v>
          </cell>
          <cell r="W198" t="str">
            <v>s/o</v>
          </cell>
          <cell r="Y198">
            <v>61.098741307204996</v>
          </cell>
          <cell r="Z198">
            <v>5214.0069378157896</v>
          </cell>
          <cell r="AA198">
            <v>63.098840694456847</v>
          </cell>
          <cell r="AB198">
            <v>6541.121052631579</v>
          </cell>
          <cell r="AC198">
            <v>64.061251604584797</v>
          </cell>
          <cell r="AE198" t="e">
            <v>#N/A</v>
          </cell>
          <cell r="AF198">
            <v>269.33</v>
          </cell>
          <cell r="AG198">
            <v>119.0666333333333</v>
          </cell>
        </row>
        <row r="199">
          <cell r="A199">
            <v>43465</v>
          </cell>
          <cell r="B199">
            <v>43.433</v>
          </cell>
          <cell r="C199">
            <v>43.643999999999998</v>
          </cell>
          <cell r="D199">
            <v>48.290573740155132</v>
          </cell>
          <cell r="E199">
            <v>48.569039945193502</v>
          </cell>
          <cell r="F199">
            <v>51.848355156229658</v>
          </cell>
          <cell r="G199">
            <v>51.573271906109092</v>
          </cell>
          <cell r="H199">
            <v>37.078000000000003</v>
          </cell>
          <cell r="I199">
            <v>1.3984296696129761</v>
          </cell>
          <cell r="J199">
            <v>6.1740000000000004</v>
          </cell>
          <cell r="K199">
            <v>70.793000000000006</v>
          </cell>
          <cell r="L199">
            <v>64.561000000000007</v>
          </cell>
          <cell r="M199">
            <v>47.522120499365094</v>
          </cell>
          <cell r="N199">
            <v>24.981944137764934</v>
          </cell>
          <cell r="O199">
            <v>63.991</v>
          </cell>
          <cell r="P199">
            <v>61.11</v>
          </cell>
          <cell r="Q199">
            <v>65.06</v>
          </cell>
          <cell r="R199">
            <v>37.88268374193548</v>
          </cell>
          <cell r="S199">
            <v>9.7461742903225801</v>
          </cell>
          <cell r="T199">
            <v>43.044761903225819</v>
          </cell>
          <cell r="U199">
            <v>37.867209677419368</v>
          </cell>
          <cell r="V199">
            <v>46.315000000000005</v>
          </cell>
          <cell r="W199" t="str">
            <v>s/o</v>
          </cell>
          <cell r="Y199">
            <v>55.769730631158183</v>
          </cell>
          <cell r="Z199">
            <v>8728.2222222222226</v>
          </cell>
          <cell r="AA199">
            <v>58.467301592101393</v>
          </cell>
          <cell r="AB199">
            <v>9369.8666666666668</v>
          </cell>
          <cell r="AC199">
            <v>59.354602540175101</v>
          </cell>
          <cell r="AE199" t="e">
            <v>#N/A</v>
          </cell>
          <cell r="AF199">
            <v>277.90322580645164</v>
          </cell>
          <cell r="AG199">
            <v>119.3937419354839</v>
          </cell>
        </row>
        <row r="200">
          <cell r="A200">
            <v>43496</v>
          </cell>
          <cell r="B200">
            <v>42.191000000000003</v>
          </cell>
          <cell r="C200">
            <v>42.401000000000003</v>
          </cell>
          <cell r="D200">
            <v>46.069719457545759</v>
          </cell>
          <cell r="E200">
            <v>45.89687249359725</v>
          </cell>
          <cell r="F200">
            <v>48.15762977648415</v>
          </cell>
          <cell r="G200">
            <v>47.853778182005918</v>
          </cell>
          <cell r="H200">
            <v>36.344000000000001</v>
          </cell>
          <cell r="I200">
            <v>1.3996828059737831</v>
          </cell>
          <cell r="J200">
            <v>5.75</v>
          </cell>
          <cell r="K200">
            <v>67.906999999999996</v>
          </cell>
          <cell r="L200">
            <v>65.150000000000006</v>
          </cell>
          <cell r="M200">
            <v>47.00991681847507</v>
          </cell>
          <cell r="N200">
            <v>26.147901210458983</v>
          </cell>
          <cell r="O200">
            <v>64.177000000000007</v>
          </cell>
          <cell r="P200">
            <v>64.680000000000007</v>
          </cell>
          <cell r="Q200">
            <v>61.13</v>
          </cell>
          <cell r="R200">
            <v>37.395906451612909</v>
          </cell>
          <cell r="S200">
            <v>9.9819419677419337</v>
          </cell>
          <cell r="T200">
            <v>42.6441442580645</v>
          </cell>
          <cell r="U200">
            <v>37.434225806451622</v>
          </cell>
          <cell r="V200">
            <v>44.905454545454553</v>
          </cell>
          <cell r="W200" t="str">
            <v>s/o</v>
          </cell>
          <cell r="Y200">
            <v>51.467205706337147</v>
          </cell>
          <cell r="Z200">
            <v>4215.4090909090919</v>
          </cell>
          <cell r="AA200">
            <v>55.664830045929683</v>
          </cell>
          <cell r="AB200">
            <v>8963.316045454545</v>
          </cell>
          <cell r="AC200">
            <v>57.433655100682103</v>
          </cell>
          <cell r="AE200" t="e">
            <v>#N/A</v>
          </cell>
          <cell r="AF200">
            <v>279.03870967741932</v>
          </cell>
          <cell r="AG200">
            <v>116.80567741935479</v>
          </cell>
        </row>
        <row r="201">
          <cell r="A201">
            <v>43524</v>
          </cell>
          <cell r="B201">
            <v>36.485999999999997</v>
          </cell>
          <cell r="C201">
            <v>36.665999999999997</v>
          </cell>
          <cell r="D201">
            <v>38.057494794446981</v>
          </cell>
          <cell r="E201">
            <v>37.910347785757651</v>
          </cell>
          <cell r="F201">
            <v>38.7217669615613</v>
          </cell>
          <cell r="G201">
            <v>38.95163755108608</v>
          </cell>
          <cell r="H201">
            <v>31.718</v>
          </cell>
          <cell r="I201">
            <v>1.3783600507239091</v>
          </cell>
          <cell r="J201">
            <v>5.4729999999999999</v>
          </cell>
          <cell r="K201">
            <v>60.646999999999998</v>
          </cell>
          <cell r="L201">
            <v>52.234000000000002</v>
          </cell>
          <cell r="M201">
            <v>41.62955312750573</v>
          </cell>
          <cell r="N201">
            <v>25.570981009353034</v>
          </cell>
          <cell r="O201">
            <v>62.215000000000003</v>
          </cell>
          <cell r="P201">
            <v>65.89</v>
          </cell>
          <cell r="Q201">
            <v>51.82</v>
          </cell>
          <cell r="R201">
            <v>38.340042857142862</v>
          </cell>
          <cell r="S201">
            <v>10.315884678571425</v>
          </cell>
          <cell r="T201">
            <v>43.527574321428581</v>
          </cell>
          <cell r="U201">
            <v>38.398357142857151</v>
          </cell>
          <cell r="V201">
            <v>37.599499999999999</v>
          </cell>
          <cell r="W201" t="str">
            <v>s/o</v>
          </cell>
          <cell r="Y201">
            <v>41.760132766460949</v>
          </cell>
          <cell r="Z201">
            <v>8620.4</v>
          </cell>
          <cell r="AA201">
            <v>45.575689158777081</v>
          </cell>
          <cell r="AB201">
            <v>8431.4750000000004</v>
          </cell>
          <cell r="AC201">
            <v>47.568868038483302</v>
          </cell>
          <cell r="AE201" t="e">
            <v>#N/A</v>
          </cell>
          <cell r="AF201">
            <v>287.28571428571428</v>
          </cell>
          <cell r="AG201">
            <v>116.82428571428569</v>
          </cell>
        </row>
        <row r="202">
          <cell r="A202">
            <v>43555</v>
          </cell>
          <cell r="B202">
            <v>37.055</v>
          </cell>
          <cell r="C202">
            <v>37.206000000000003</v>
          </cell>
          <cell r="D202">
            <v>40.234000076176841</v>
          </cell>
          <cell r="E202">
            <v>41.265157957016335</v>
          </cell>
          <cell r="F202">
            <v>42.737937750229868</v>
          </cell>
          <cell r="G202">
            <v>43.478202370914325</v>
          </cell>
          <cell r="H202">
            <v>37.896000000000001</v>
          </cell>
          <cell r="I202">
            <v>1.2522049006279092</v>
          </cell>
          <cell r="J202">
            <v>5.181</v>
          </cell>
          <cell r="K202">
            <v>62.954000000000001</v>
          </cell>
          <cell r="L202">
            <v>56.054000000000002</v>
          </cell>
          <cell r="M202">
            <v>44.937312601212447</v>
          </cell>
          <cell r="N202">
            <v>22.603464543906306</v>
          </cell>
          <cell r="O202">
            <v>60.902000000000001</v>
          </cell>
          <cell r="P202">
            <v>64.98</v>
          </cell>
          <cell r="Q202">
            <v>61.24</v>
          </cell>
          <cell r="R202">
            <v>41.189519354838701</v>
          </cell>
          <cell r="S202">
            <v>10.74657970967742</v>
          </cell>
          <cell r="T202">
            <v>46.67116619354838</v>
          </cell>
          <cell r="U202">
            <v>41.366580645161292</v>
          </cell>
          <cell r="V202">
            <v>50.525789473684213</v>
          </cell>
          <cell r="W202" t="str">
            <v>s/o</v>
          </cell>
          <cell r="Y202">
            <v>56.270030493875964</v>
          </cell>
          <cell r="Z202">
            <v>17708.473684210527</v>
          </cell>
          <cell r="AA202">
            <v>54.927963222848611</v>
          </cell>
          <cell r="AB202">
            <v>11448.392473684211</v>
          </cell>
          <cell r="AC202">
            <v>62.42811203943031</v>
          </cell>
          <cell r="AE202" t="e">
            <v>#N/A</v>
          </cell>
          <cell r="AF202">
            <v>305.95161290322574</v>
          </cell>
          <cell r="AG202">
            <v>119.9462580645161</v>
          </cell>
        </row>
        <row r="203">
          <cell r="A203">
            <v>43585</v>
          </cell>
          <cell r="B203">
            <v>43.424999999999997</v>
          </cell>
          <cell r="C203">
            <v>43.642000000000003</v>
          </cell>
          <cell r="D203">
            <v>48.301606556231775</v>
          </cell>
          <cell r="E203">
            <v>48.498616596691221</v>
          </cell>
          <cell r="F203">
            <v>51.207834849905964</v>
          </cell>
          <cell r="G203">
            <v>51.588712786929243</v>
          </cell>
          <cell r="H203">
            <v>43.317</v>
          </cell>
          <cell r="I203">
            <v>1.263625853581144</v>
          </cell>
          <cell r="J203">
            <v>5.2750000000000004</v>
          </cell>
          <cell r="K203">
            <v>69.158000000000001</v>
          </cell>
          <cell r="L203">
            <v>60.484999999999999</v>
          </cell>
          <cell r="M203">
            <v>43.811034740770459</v>
          </cell>
          <cell r="N203">
            <v>22.969081165332689</v>
          </cell>
          <cell r="O203">
            <v>63.241999999999997</v>
          </cell>
          <cell r="P203">
            <v>64.97</v>
          </cell>
          <cell r="Q203">
            <v>68.81</v>
          </cell>
          <cell r="R203">
            <v>43.120550000000009</v>
          </cell>
          <cell r="S203">
            <v>11.096401099999998</v>
          </cell>
          <cell r="T203">
            <v>48.594604333333336</v>
          </cell>
          <cell r="U203">
            <v>43.282783333333342</v>
          </cell>
          <cell r="V203">
            <v>59.664210526315806</v>
          </cell>
          <cell r="W203" t="str">
            <v>s/o</v>
          </cell>
          <cell r="Y203">
            <v>63.152574827348978</v>
          </cell>
          <cell r="Z203">
            <v>22108.78947368421</v>
          </cell>
          <cell r="AA203">
            <v>65.440764710745924</v>
          </cell>
          <cell r="AB203">
            <v>9230.1842105263149</v>
          </cell>
          <cell r="AC203">
            <v>68.455282614482613</v>
          </cell>
          <cell r="AE203" t="e">
            <v>#N/A</v>
          </cell>
          <cell r="AF203">
            <v>318.26333333333338</v>
          </cell>
          <cell r="AG203">
            <v>120.3326</v>
          </cell>
        </row>
        <row r="204">
          <cell r="A204">
            <v>43616</v>
          </cell>
          <cell r="B204">
            <v>47.636000000000003</v>
          </cell>
          <cell r="C204">
            <v>47.887999999999998</v>
          </cell>
          <cell r="D204">
            <v>52.373655721648312</v>
          </cell>
          <cell r="E204">
            <v>52.43813465987634</v>
          </cell>
          <cell r="F204">
            <v>54.860774792297065</v>
          </cell>
          <cell r="G204">
            <v>55.082944260986977</v>
          </cell>
          <cell r="H204">
            <v>45.923999999999999</v>
          </cell>
          <cell r="I204">
            <v>1.2762303861234712</v>
          </cell>
          <cell r="J204">
            <v>5.5119999999999996</v>
          </cell>
          <cell r="K204">
            <v>72.751999999999995</v>
          </cell>
          <cell r="L204">
            <v>62.207000000000001</v>
          </cell>
          <cell r="M204">
            <v>56.845144173535857</v>
          </cell>
          <cell r="N204">
            <v>23.437411062595903</v>
          </cell>
          <cell r="O204">
            <v>67.037000000000006</v>
          </cell>
          <cell r="P204">
            <v>67.73</v>
          </cell>
          <cell r="Q204">
            <v>73.28</v>
          </cell>
          <cell r="R204">
            <v>44.880880645161298</v>
          </cell>
          <cell r="S204">
            <v>11.224733322580644</v>
          </cell>
          <cell r="T204">
            <v>50.159755000000004</v>
          </cell>
          <cell r="U204">
            <v>44.921580645161292</v>
          </cell>
          <cell r="V204">
            <v>63.455454545454543</v>
          </cell>
          <cell r="W204" t="str">
            <v>s/o</v>
          </cell>
          <cell r="Y204">
            <v>65.175158446085632</v>
          </cell>
          <cell r="Z204">
            <v>15680.569568136363</v>
          </cell>
          <cell r="AA204">
            <v>70.248878784302804</v>
          </cell>
          <cell r="AB204">
            <v>7819.2318181818182</v>
          </cell>
          <cell r="AC204">
            <v>71.787276452662596</v>
          </cell>
          <cell r="AE204" t="e">
            <v>#N/A</v>
          </cell>
          <cell r="AF204">
            <v>325.55161290322582</v>
          </cell>
          <cell r="AG204">
            <v>119.6318387096774</v>
          </cell>
        </row>
        <row r="205">
          <cell r="A205">
            <v>43646</v>
          </cell>
          <cell r="B205">
            <v>47.994</v>
          </cell>
          <cell r="C205">
            <v>48.283999999999999</v>
          </cell>
          <cell r="D205">
            <v>51.6559952062576</v>
          </cell>
          <cell r="E205">
            <v>51.052401561435026</v>
          </cell>
          <cell r="F205">
            <v>53.233789537182368</v>
          </cell>
          <cell r="G205">
            <v>53.215428291207701</v>
          </cell>
          <cell r="H205">
            <v>43.643000000000001</v>
          </cell>
          <cell r="I205">
            <v>1.2289877747009217</v>
          </cell>
          <cell r="J205">
            <v>5.8090000000000002</v>
          </cell>
          <cell r="K205">
            <v>72.451999999999998</v>
          </cell>
          <cell r="L205">
            <v>60.174999999999997</v>
          </cell>
          <cell r="M205">
            <v>45.496781884029339</v>
          </cell>
          <cell r="N205">
            <v>23.196172531451719</v>
          </cell>
          <cell r="O205">
            <v>67.085999999999999</v>
          </cell>
          <cell r="P205">
            <v>70.900000000000006</v>
          </cell>
          <cell r="Q205">
            <v>70.2</v>
          </cell>
          <cell r="R205">
            <v>43.783440000000006</v>
          </cell>
          <cell r="S205">
            <v>11.316825566666665</v>
          </cell>
          <cell r="T205">
            <v>49.388604866666675</v>
          </cell>
          <cell r="U205">
            <v>43.84653333333334</v>
          </cell>
          <cell r="V205">
            <v>59.538333333333334</v>
          </cell>
          <cell r="W205" t="str">
            <v>s/o</v>
          </cell>
          <cell r="Y205">
            <v>63.638942643804157</v>
          </cell>
          <cell r="Z205">
            <v>16115.666666666666</v>
          </cell>
          <cell r="AA205">
            <v>66.642161825143276</v>
          </cell>
          <cell r="AB205">
            <v>7079.3833333333332</v>
          </cell>
          <cell r="AC205">
            <v>66.781925277224275</v>
          </cell>
          <cell r="AE205" t="e">
            <v>#N/A</v>
          </cell>
          <cell r="AF205">
            <v>321.25000000000011</v>
          </cell>
          <cell r="AG205">
            <v>114.9884666666667</v>
          </cell>
        </row>
        <row r="206">
          <cell r="A206">
            <v>43677</v>
          </cell>
          <cell r="B206">
            <v>45.77</v>
          </cell>
          <cell r="C206">
            <v>45.972999999999999</v>
          </cell>
          <cell r="D206">
            <v>48.794069547905082</v>
          </cell>
          <cell r="E206">
            <v>48.523830621188708</v>
          </cell>
          <cell r="F206">
            <v>50.487180021662077</v>
          </cell>
          <cell r="G206">
            <v>50.625825724157536</v>
          </cell>
          <cell r="H206">
            <v>40.148000000000003</v>
          </cell>
          <cell r="I206">
            <v>1.2700070107972838</v>
          </cell>
          <cell r="J206">
            <v>5.55</v>
          </cell>
          <cell r="K206">
            <v>68.322000000000003</v>
          </cell>
          <cell r="L206">
            <v>58.174999999999997</v>
          </cell>
          <cell r="M206">
            <v>52.919374552437986</v>
          </cell>
          <cell r="N206">
            <v>23.393088017018091</v>
          </cell>
          <cell r="O206">
            <v>65.828999999999994</v>
          </cell>
          <cell r="P206">
            <v>74.430000000000007</v>
          </cell>
          <cell r="Q206">
            <v>62.51</v>
          </cell>
          <cell r="R206">
            <v>42.450806451612898</v>
          </cell>
          <cell r="S206">
            <v>11.246881999999998</v>
          </cell>
          <cell r="T206">
            <v>47.609121258064512</v>
          </cell>
          <cell r="U206">
            <v>42.524596774193547</v>
          </cell>
          <cell r="V206">
            <v>53.051904761904758</v>
          </cell>
          <cell r="W206" t="str">
            <v>s/o</v>
          </cell>
          <cell r="Y206">
            <v>56.293682412758145</v>
          </cell>
          <cell r="Z206">
            <v>8504</v>
          </cell>
          <cell r="AA206">
            <v>58.362681136895681</v>
          </cell>
          <cell r="AB206">
            <v>4902.2380952380954</v>
          </cell>
          <cell r="AC206">
            <v>59.624933435841179</v>
          </cell>
          <cell r="AE206" t="e">
            <v>#N/A</v>
          </cell>
          <cell r="AF206">
            <v>314.12258064516135</v>
          </cell>
          <cell r="AG206">
            <v>110.01693548387099</v>
          </cell>
        </row>
        <row r="207">
          <cell r="A207">
            <v>43708</v>
          </cell>
          <cell r="B207">
            <v>50.752000000000002</v>
          </cell>
          <cell r="C207">
            <v>50.951999999999998</v>
          </cell>
          <cell r="D207">
            <v>54.486013177311364</v>
          </cell>
          <cell r="E207">
            <v>55.167087017416883</v>
          </cell>
          <cell r="F207">
            <v>57.04200757689739</v>
          </cell>
          <cell r="G207">
            <v>57.902038877489531</v>
          </cell>
          <cell r="H207">
            <v>44.802</v>
          </cell>
          <cell r="I207">
            <v>1.3710930558204297</v>
          </cell>
          <cell r="J207">
            <v>6.0060000000000002</v>
          </cell>
          <cell r="K207">
            <v>75.724000000000004</v>
          </cell>
          <cell r="L207">
            <v>70.03</v>
          </cell>
          <cell r="M207">
            <v>48.537677932685639</v>
          </cell>
          <cell r="N207">
            <v>26.774764366588304</v>
          </cell>
          <cell r="O207">
            <v>68.902000000000001</v>
          </cell>
          <cell r="P207">
            <v>74.47</v>
          </cell>
          <cell r="Q207">
            <v>78.680000000000007</v>
          </cell>
          <cell r="R207">
            <v>52.464509677419343</v>
          </cell>
          <cell r="S207">
            <v>12.985181064516134</v>
          </cell>
          <cell r="T207">
            <v>58.078821161290307</v>
          </cell>
          <cell r="U207">
            <v>52.396209677419371</v>
          </cell>
          <cell r="V207">
            <v>60.431428571428583</v>
          </cell>
          <cell r="W207" t="str">
            <v>s/o</v>
          </cell>
          <cell r="Y207">
            <v>66.982474308400512</v>
          </cell>
          <cell r="Z207">
            <v>7520.5238095238092</v>
          </cell>
          <cell r="AA207">
            <v>67.329732046146674</v>
          </cell>
          <cell r="AB207">
            <v>6368.2873809523808</v>
          </cell>
          <cell r="AC207">
            <v>71.255912406175398</v>
          </cell>
          <cell r="AE207" t="e">
            <v>#N/A</v>
          </cell>
          <cell r="AF207">
            <v>375.64516129032262</v>
          </cell>
          <cell r="AG207">
            <v>127.9979032258065</v>
          </cell>
        </row>
        <row r="208">
          <cell r="A208">
            <v>43738</v>
          </cell>
          <cell r="B208">
            <v>55.92</v>
          </cell>
          <cell r="C208">
            <v>56.158000000000001</v>
          </cell>
          <cell r="D208">
            <v>58.743203305766585</v>
          </cell>
          <cell r="E208">
            <v>59.852827340494621</v>
          </cell>
          <cell r="F208">
            <v>60.363338102516799</v>
          </cell>
          <cell r="G208">
            <v>61.802819540944988</v>
          </cell>
          <cell r="H208">
            <v>40.93</v>
          </cell>
          <cell r="I208">
            <v>1.8356639656712193</v>
          </cell>
          <cell r="J208">
            <v>7.3170000000000002</v>
          </cell>
          <cell r="K208">
            <v>84.725999999999999</v>
          </cell>
          <cell r="L208">
            <v>62.100999999999999</v>
          </cell>
          <cell r="M208">
            <v>51.850113881876034</v>
          </cell>
          <cell r="N208">
            <v>30.279116633233869</v>
          </cell>
          <cell r="O208">
            <v>76.600999999999999</v>
          </cell>
          <cell r="P208">
            <v>77.12</v>
          </cell>
          <cell r="Q208">
            <v>85.58</v>
          </cell>
          <cell r="R208">
            <v>56.586600000000018</v>
          </cell>
          <cell r="S208">
            <v>13.731666100000005</v>
          </cell>
          <cell r="T208">
            <v>62.289258866666685</v>
          </cell>
          <cell r="U208">
            <v>56.751333333333335</v>
          </cell>
          <cell r="V208">
            <v>71.41</v>
          </cell>
          <cell r="W208" t="str">
            <v>s/o</v>
          </cell>
          <cell r="Y208">
            <v>66.11909579818132</v>
          </cell>
          <cell r="Z208">
            <v>4639.7142857142899</v>
          </cell>
          <cell r="AA208">
            <v>69.891329345118535</v>
          </cell>
          <cell r="AB208">
            <v>6153.9170000000004</v>
          </cell>
          <cell r="AC208">
            <v>83.511650686595829</v>
          </cell>
          <cell r="AE208" t="e">
            <v>#N/A</v>
          </cell>
          <cell r="AF208">
            <v>402.65333333333336</v>
          </cell>
          <cell r="AG208">
            <v>130.92943333333329</v>
          </cell>
        </row>
        <row r="209">
          <cell r="A209">
            <v>43769</v>
          </cell>
          <cell r="B209">
            <v>53.305999999999997</v>
          </cell>
          <cell r="C209">
            <v>53.55</v>
          </cell>
          <cell r="D209">
            <v>54.347298385046429</v>
          </cell>
          <cell r="E209">
            <v>54.878303172477906</v>
          </cell>
          <cell r="F209">
            <v>55.012837120387864</v>
          </cell>
          <cell r="G209">
            <v>55.654616656735335</v>
          </cell>
          <cell r="H209">
            <v>39.212000000000003</v>
          </cell>
          <cell r="I209">
            <v>1.8758991224698516</v>
          </cell>
          <cell r="J209">
            <v>8.4510000000000005</v>
          </cell>
          <cell r="K209">
            <v>77.631</v>
          </cell>
          <cell r="L209">
            <v>67.698999999999998</v>
          </cell>
          <cell r="M209">
            <v>53.158863907266017</v>
          </cell>
          <cell r="N209">
            <v>30.669230401515041</v>
          </cell>
          <cell r="O209">
            <v>75.626000000000005</v>
          </cell>
          <cell r="P209">
            <v>78.03</v>
          </cell>
          <cell r="Q209">
            <v>71.010000000000005</v>
          </cell>
          <cell r="R209">
            <v>58.514548387096774</v>
          </cell>
          <cell r="S209">
            <v>14.344423000000001</v>
          </cell>
          <cell r="T209">
            <v>64.724788903225814</v>
          </cell>
          <cell r="U209">
            <v>59.249419354838722</v>
          </cell>
          <cell r="V209">
            <v>61.370909090909095</v>
          </cell>
          <cell r="W209" t="str">
            <v>s/o</v>
          </cell>
          <cell r="Y209">
            <v>60.397983311477965</v>
          </cell>
          <cell r="Z209">
            <v>8111.1818181818235</v>
          </cell>
          <cell r="AA209">
            <v>60.95456564745885</v>
          </cell>
          <cell r="AB209">
            <v>8822.9545454545441</v>
          </cell>
          <cell r="AC209">
            <v>70.139390350447925</v>
          </cell>
          <cell r="AE209" t="e">
            <v>#N/A</v>
          </cell>
          <cell r="AF209">
            <v>418.29677419354834</v>
          </cell>
          <cell r="AG209">
            <v>130.01051612903231</v>
          </cell>
        </row>
        <row r="210">
          <cell r="A210">
            <v>43799</v>
          </cell>
          <cell r="B210">
            <v>44.781999999999996</v>
          </cell>
          <cell r="C210">
            <v>44.975999999999999</v>
          </cell>
          <cell r="D210">
            <v>45.610402296569291</v>
          </cell>
          <cell r="E210">
            <v>46.194785058579363</v>
          </cell>
          <cell r="F210">
            <v>46.270860761503378</v>
          </cell>
          <cell r="G210">
            <v>47.48671877851568</v>
          </cell>
          <cell r="H210">
            <v>31.274999999999999</v>
          </cell>
          <cell r="I210">
            <v>1.793353658473714</v>
          </cell>
          <cell r="J210">
            <v>7.5620000000000003</v>
          </cell>
          <cell r="K210">
            <v>71.995999999999995</v>
          </cell>
          <cell r="L210">
            <v>62.302</v>
          </cell>
          <cell r="M210">
            <v>44.833447963231343</v>
          </cell>
          <cell r="N210">
            <v>33.240920142811497</v>
          </cell>
          <cell r="O210">
            <v>74.257999999999996</v>
          </cell>
          <cell r="P210">
            <v>81.73</v>
          </cell>
          <cell r="Q210">
            <v>64</v>
          </cell>
          <cell r="R210">
            <v>59.727229999999992</v>
          </cell>
          <cell r="S210">
            <v>14.393945133333336</v>
          </cell>
          <cell r="T210">
            <v>65.997942566666694</v>
          </cell>
          <cell r="U210">
            <v>60.521733333333337</v>
          </cell>
          <cell r="V210">
            <v>55.596842105263164</v>
          </cell>
          <cell r="W210" t="str">
            <v>s/o</v>
          </cell>
          <cell r="Y210">
            <v>54.256956178264602</v>
          </cell>
          <cell r="Z210">
            <v>20786.368421052626</v>
          </cell>
          <cell r="AA210">
            <v>54.69759785319512</v>
          </cell>
          <cell r="AB210">
            <v>7080.28947368421</v>
          </cell>
          <cell r="AC210">
            <v>63.538011670904396</v>
          </cell>
          <cell r="AE210" t="e">
            <v>#N/A</v>
          </cell>
          <cell r="AF210">
            <v>424.24000000000007</v>
          </cell>
          <cell r="AG210">
            <v>127.2574333333333</v>
          </cell>
        </row>
        <row r="211">
          <cell r="A211">
            <v>43830</v>
          </cell>
          <cell r="B211">
            <v>40.18</v>
          </cell>
          <cell r="C211">
            <v>40.328000000000003</v>
          </cell>
          <cell r="D211">
            <v>41.100112176359964</v>
          </cell>
          <cell r="E211">
            <v>41.753487366402524</v>
          </cell>
          <cell r="F211">
            <v>41.819258971747317</v>
          </cell>
          <cell r="G211">
            <v>42.882101396694182</v>
          </cell>
          <cell r="H211">
            <v>26.571999999999999</v>
          </cell>
          <cell r="I211">
            <v>1.5584508581014778</v>
          </cell>
          <cell r="J211">
            <v>6.9370000000000003</v>
          </cell>
          <cell r="K211">
            <v>66.444999999999993</v>
          </cell>
          <cell r="L211">
            <v>56.99</v>
          </cell>
          <cell r="M211">
            <v>47.511513323311441</v>
          </cell>
          <cell r="N211">
            <v>30.53865009081688</v>
          </cell>
          <cell r="O211">
            <v>71.629000000000005</v>
          </cell>
          <cell r="P211">
            <v>81.77</v>
          </cell>
          <cell r="Q211">
            <v>58.79</v>
          </cell>
          <cell r="R211">
            <v>59.878493548387084</v>
          </cell>
          <cell r="S211">
            <v>14.58580612903226</v>
          </cell>
          <cell r="T211">
            <v>66.507685612903217</v>
          </cell>
          <cell r="U211">
            <v>60.523532258064492</v>
          </cell>
          <cell r="V211">
            <v>53.701578947368425</v>
          </cell>
          <cell r="W211" t="str">
            <v>s/o</v>
          </cell>
          <cell r="Y211">
            <v>42.0224425383078</v>
          </cell>
          <cell r="Z211">
            <v>3792</v>
          </cell>
          <cell r="AA211">
            <v>49.989560668412416</v>
          </cell>
          <cell r="AB211">
            <v>6840.793894736842</v>
          </cell>
          <cell r="AC211">
            <v>61.368558017022295</v>
          </cell>
          <cell r="AE211" t="e">
            <v>#N/A</v>
          </cell>
          <cell r="AF211">
            <v>427.63870967741917</v>
          </cell>
          <cell r="AG211">
            <v>123.87190322580641</v>
          </cell>
        </row>
        <row r="212">
          <cell r="A212">
            <v>43861</v>
          </cell>
          <cell r="B212">
            <v>35.006999999999998</v>
          </cell>
          <cell r="C212">
            <v>35.134</v>
          </cell>
          <cell r="D212">
            <v>35.345234688516733</v>
          </cell>
          <cell r="E212">
            <v>36.475488857505496</v>
          </cell>
          <cell r="F212">
            <v>35.642475013776739</v>
          </cell>
          <cell r="G212">
            <v>36.99480944152991</v>
          </cell>
          <cell r="H212">
            <v>23.684000000000001</v>
          </cell>
          <cell r="I212">
            <v>1.3472694193728529</v>
          </cell>
          <cell r="J212">
            <v>6.7560000000000002</v>
          </cell>
          <cell r="K212">
            <v>60.113</v>
          </cell>
          <cell r="L212">
            <v>50.484999999999999</v>
          </cell>
          <cell r="M212">
            <v>44.078373642067014</v>
          </cell>
          <cell r="N212">
            <v>25.742589870761353</v>
          </cell>
          <cell r="O212">
            <v>69.082999999999998</v>
          </cell>
          <cell r="P212">
            <v>76.459999999999994</v>
          </cell>
          <cell r="Q212">
            <v>50.585159312909468</v>
          </cell>
          <cell r="R212">
            <v>59.989138709677412</v>
          </cell>
          <cell r="S212">
            <v>14.499126290322584</v>
          </cell>
          <cell r="T212">
            <v>66.604278741935502</v>
          </cell>
          <cell r="U212">
            <v>60.531999999999996</v>
          </cell>
          <cell r="V212">
            <v>41.080909090909088</v>
          </cell>
          <cell r="W212" t="str">
            <v>s/o</v>
          </cell>
          <cell r="Y212">
            <v>33.227666952307111</v>
          </cell>
          <cell r="Z212">
            <v>10025.318181818177</v>
          </cell>
          <cell r="AA212">
            <v>39.370653903032519</v>
          </cell>
          <cell r="AB212">
            <v>7714.8636363636369</v>
          </cell>
          <cell r="AC212">
            <v>51.818204415408879</v>
          </cell>
          <cell r="AE212" t="e">
            <v>#N/A</v>
          </cell>
          <cell r="AF212">
            <v>428.59354838709675</v>
          </cell>
          <cell r="AG212">
            <v>121.13109677419349</v>
          </cell>
        </row>
        <row r="213">
          <cell r="A213">
            <v>43890</v>
          </cell>
          <cell r="B213">
            <v>31.76</v>
          </cell>
          <cell r="C213">
            <v>31.882000000000001</v>
          </cell>
          <cell r="D213">
            <v>32.361176706184608</v>
          </cell>
          <cell r="E213">
            <v>33.516724897728771</v>
          </cell>
          <cell r="F213">
            <v>33.049317957329691</v>
          </cell>
          <cell r="G213">
            <v>34.36550488003067</v>
          </cell>
          <cell r="H213">
            <v>21.748999999999999</v>
          </cell>
          <cell r="I213">
            <v>1.1922929117625007</v>
          </cell>
          <cell r="J213">
            <v>6.79</v>
          </cell>
          <cell r="K213">
            <v>53.107999999999997</v>
          </cell>
          <cell r="L213">
            <v>41.6</v>
          </cell>
          <cell r="M213">
            <v>38.340582342905883</v>
          </cell>
          <cell r="N213">
            <v>24.166367718825526</v>
          </cell>
          <cell r="O213">
            <v>63.982999999999997</v>
          </cell>
          <cell r="P213">
            <v>73.400000000000006</v>
          </cell>
          <cell r="Q213">
            <v>43.045955373314818</v>
          </cell>
          <cell r="R213">
            <v>61.342562068965542</v>
          </cell>
          <cell r="S213">
            <v>14.12170510344828</v>
          </cell>
          <cell r="T213">
            <v>66.958397793103444</v>
          </cell>
          <cell r="U213">
            <v>61.146655172413787</v>
          </cell>
          <cell r="V213">
            <v>22.722222222222221</v>
          </cell>
          <cell r="W213" t="str">
            <v>s/o</v>
          </cell>
          <cell r="Y213">
            <v>36.734955979843797</v>
          </cell>
          <cell r="Z213">
            <v>18444.833333333332</v>
          </cell>
          <cell r="AA213">
            <v>34.491233149284383</v>
          </cell>
          <cell r="AB213">
            <v>8683.2777777777774</v>
          </cell>
          <cell r="AC213">
            <v>45.444450584245864</v>
          </cell>
          <cell r="AE213" t="e">
            <v>#N/A</v>
          </cell>
          <cell r="AF213">
            <v>429.15862068965521</v>
          </cell>
          <cell r="AG213">
            <v>119.2754137931035</v>
          </cell>
        </row>
        <row r="214">
          <cell r="A214">
            <v>43921</v>
          </cell>
          <cell r="B214">
            <v>27.907</v>
          </cell>
          <cell r="C214">
            <v>28.013000000000002</v>
          </cell>
          <cell r="D214">
            <v>28.29139163675158</v>
          </cell>
          <cell r="E214">
            <v>29.487092049061133</v>
          </cell>
          <cell r="F214">
            <v>28.710821825578094</v>
          </cell>
          <cell r="G214">
            <v>29.851758281306623</v>
          </cell>
          <cell r="H214">
            <v>18.401</v>
          </cell>
          <cell r="I214">
            <v>0.81641045747727992</v>
          </cell>
          <cell r="J214">
            <v>6.9320000000000004</v>
          </cell>
          <cell r="K214">
            <v>47.506</v>
          </cell>
          <cell r="L214">
            <v>40.012</v>
          </cell>
          <cell r="M214">
            <v>30.586919370774236</v>
          </cell>
          <cell r="N214">
            <v>23.968195189296967</v>
          </cell>
          <cell r="O214">
            <v>59.823999999999998</v>
          </cell>
          <cell r="P214">
            <v>56.84</v>
          </cell>
          <cell r="Q214">
            <v>38.647263555938231</v>
          </cell>
          <cell r="R214">
            <v>63.24710967741936</v>
          </cell>
          <cell r="S214">
            <v>13.02933822580645</v>
          </cell>
          <cell r="T214">
            <v>69.832620709677443</v>
          </cell>
          <cell r="U214">
            <v>62.883580645161302</v>
          </cell>
          <cell r="V214">
            <v>15.294736842105255</v>
          </cell>
          <cell r="W214" t="str">
            <v>s/o</v>
          </cell>
          <cell r="Y214">
            <v>30.810823165060601</v>
          </cell>
          <cell r="Z214">
            <v>21786.894736842107</v>
          </cell>
          <cell r="AA214">
            <v>29.90904320301242</v>
          </cell>
          <cell r="AB214">
            <v>8637.9210526315801</v>
          </cell>
          <cell r="AC214">
            <v>38.631588235789479</v>
          </cell>
          <cell r="AE214" t="e">
            <v>#N/A</v>
          </cell>
          <cell r="AF214">
            <v>424.96451612903223</v>
          </cell>
          <cell r="AG214">
            <v>115.1079677419355</v>
          </cell>
        </row>
        <row r="215">
          <cell r="A215">
            <v>43951</v>
          </cell>
          <cell r="B215">
            <v>24.198</v>
          </cell>
          <cell r="C215">
            <v>24.384</v>
          </cell>
          <cell r="D215">
            <v>20.400708011044006</v>
          </cell>
          <cell r="E215">
            <v>20.840918882450662</v>
          </cell>
          <cell r="F215">
            <v>18.931471097957981</v>
          </cell>
          <cell r="G215">
            <v>19.649293916407323</v>
          </cell>
          <cell r="H215">
            <v>5.367</v>
          </cell>
          <cell r="I215">
            <v>0.80368957501535299</v>
          </cell>
          <cell r="J215">
            <v>6.4470000000000001</v>
          </cell>
          <cell r="K215">
            <v>38.661000000000001</v>
          </cell>
          <cell r="L215">
            <v>27.943000000000001</v>
          </cell>
          <cell r="M215">
            <v>28.691044025850267</v>
          </cell>
          <cell r="N215">
            <v>23.571981974356493</v>
          </cell>
          <cell r="O215">
            <v>53.167000000000002</v>
          </cell>
          <cell r="P215">
            <v>45.18</v>
          </cell>
          <cell r="Q215">
            <v>20.602</v>
          </cell>
          <cell r="R215">
            <v>65.675316666666674</v>
          </cell>
          <cell r="S215">
            <v>12.315372233333335</v>
          </cell>
          <cell r="T215">
            <v>71.285212933333341</v>
          </cell>
          <cell r="U215">
            <v>65.32713333333335</v>
          </cell>
          <cell r="V215">
            <v>12.35</v>
          </cell>
          <cell r="W215" t="str">
            <v>s/o</v>
          </cell>
          <cell r="Y215">
            <v>8.542108454004687</v>
          </cell>
          <cell r="Z215">
            <v>8321.5</v>
          </cell>
          <cell r="AA215">
            <v>7.6641224097413447</v>
          </cell>
          <cell r="AB215">
            <v>6516.9650000000001</v>
          </cell>
          <cell r="AC215">
            <v>38.000010668000002</v>
          </cell>
          <cell r="AE215">
            <v>26.600000000000012</v>
          </cell>
          <cell r="AF215">
            <v>426.12666666666678</v>
          </cell>
          <cell r="AG215">
            <v>112.31303333333329</v>
          </cell>
        </row>
        <row r="216">
          <cell r="A216">
            <v>43982</v>
          </cell>
          <cell r="B216">
            <v>26.297000000000001</v>
          </cell>
          <cell r="C216">
            <v>26.565999999999999</v>
          </cell>
          <cell r="D216">
            <v>22.821980752682382</v>
          </cell>
          <cell r="E216">
            <v>23.565406949454381</v>
          </cell>
          <cell r="F216">
            <v>21.849127326612408</v>
          </cell>
          <cell r="G216">
            <v>22.296175596520705</v>
          </cell>
          <cell r="H216">
            <v>12.266999999999999</v>
          </cell>
          <cell r="I216">
            <v>0.7703228822914302</v>
          </cell>
          <cell r="J216">
            <v>6.0179999999999998</v>
          </cell>
          <cell r="K216">
            <v>35.106000000000002</v>
          </cell>
          <cell r="L216">
            <v>28.693999999999999</v>
          </cell>
          <cell r="M216">
            <v>25.302524384637401</v>
          </cell>
          <cell r="N216">
            <v>22.920717883546665</v>
          </cell>
          <cell r="O216">
            <v>51.23</v>
          </cell>
          <cell r="P216">
            <v>42.13</v>
          </cell>
          <cell r="Q216">
            <v>20.571000000000002</v>
          </cell>
          <cell r="R216">
            <v>67.705967741935481</v>
          </cell>
          <cell r="S216">
            <v>12.046181645161292</v>
          </cell>
          <cell r="T216">
            <v>73.867068258064535</v>
          </cell>
          <cell r="U216">
            <v>67.602725806451588</v>
          </cell>
          <cell r="V216">
            <v>17</v>
          </cell>
          <cell r="W216" t="str">
            <v>s/o</v>
          </cell>
          <cell r="Y216">
            <v>11.090881736327391</v>
          </cell>
          <cell r="Z216">
            <v>4343.1052631578641</v>
          </cell>
          <cell r="AA216">
            <v>14.11435432475184</v>
          </cell>
          <cell r="AB216">
            <v>8035.4473684210525</v>
          </cell>
          <cell r="AC216">
            <v>38.000011029999996</v>
          </cell>
          <cell r="AE216">
            <v>26.600000000000016</v>
          </cell>
          <cell r="AF216">
            <v>434.64193548387095</v>
          </cell>
          <cell r="AG216">
            <v>112.5858387096774</v>
          </cell>
        </row>
        <row r="217">
          <cell r="A217">
            <v>44012</v>
          </cell>
          <cell r="B217">
            <v>29.783000000000001</v>
          </cell>
          <cell r="C217">
            <v>29.937999999999999</v>
          </cell>
          <cell r="D217">
            <v>28.47207631454474</v>
          </cell>
          <cell r="E217">
            <v>29.519293493483811</v>
          </cell>
          <cell r="F217">
            <v>28.384945008798237</v>
          </cell>
          <cell r="G217">
            <v>29.31175046099283</v>
          </cell>
          <cell r="H217">
            <v>13.906000000000001</v>
          </cell>
          <cell r="I217">
            <v>0.76791828393510964</v>
          </cell>
          <cell r="J217">
            <v>6.82</v>
          </cell>
          <cell r="K217">
            <v>34.200000000000003</v>
          </cell>
          <cell r="L217">
            <v>30.029</v>
          </cell>
          <cell r="M217">
            <v>30.84</v>
          </cell>
          <cell r="N217">
            <v>23.331</v>
          </cell>
          <cell r="O217">
            <v>50.304000000000002</v>
          </cell>
          <cell r="P217">
            <v>41.63</v>
          </cell>
          <cell r="Q217">
            <v>22.57</v>
          </cell>
          <cell r="R217">
            <v>69.548999999999992</v>
          </cell>
          <cell r="S217">
            <v>13.421614100000003</v>
          </cell>
          <cell r="T217">
            <v>78.23336470000001</v>
          </cell>
          <cell r="U217">
            <v>70.113299999999981</v>
          </cell>
          <cell r="V217">
            <v>19</v>
          </cell>
          <cell r="W217" t="str">
            <v>s/o</v>
          </cell>
          <cell r="Y217">
            <v>13.288258575387308</v>
          </cell>
          <cell r="Z217">
            <v>6633.0476190476911</v>
          </cell>
          <cell r="AA217">
            <v>16.197695493045469</v>
          </cell>
          <cell r="AB217">
            <v>7721.9285714285716</v>
          </cell>
          <cell r="AC217">
            <v>38.000010858571429</v>
          </cell>
          <cell r="AE217">
            <v>26.600000000000016</v>
          </cell>
          <cell r="AF217">
            <v>460.7766666666667</v>
          </cell>
          <cell r="AG217">
            <v>117.27330000000001</v>
          </cell>
        </row>
        <row r="218">
          <cell r="A218">
            <v>44043</v>
          </cell>
          <cell r="B218">
            <v>29.806000000000001</v>
          </cell>
          <cell r="C218">
            <v>29.943999999999999</v>
          </cell>
          <cell r="D218">
            <v>28.235601313178428</v>
          </cell>
          <cell r="E218">
            <v>29.532032674280405</v>
          </cell>
          <cell r="F218">
            <v>28.157674189388146</v>
          </cell>
          <cell r="G218">
            <v>29.357255786014978</v>
          </cell>
          <cell r="H218">
            <v>13.891</v>
          </cell>
          <cell r="I218">
            <v>0.66843366827277451</v>
          </cell>
          <cell r="J218">
            <v>7.5789999999999997</v>
          </cell>
          <cell r="K218">
            <v>32.795999999999999</v>
          </cell>
          <cell r="L218">
            <v>31.058</v>
          </cell>
          <cell r="M218">
            <v>30.221</v>
          </cell>
          <cell r="N218">
            <v>23.562000000000001</v>
          </cell>
          <cell r="O218">
            <v>50.570999999999998</v>
          </cell>
          <cell r="P218">
            <v>42.37</v>
          </cell>
          <cell r="Q218">
            <v>21.355</v>
          </cell>
          <cell r="R218">
            <v>71.378170967741923</v>
          </cell>
          <cell r="S218">
            <v>13.510815709677418</v>
          </cell>
          <cell r="T218">
            <v>81.835246129032271</v>
          </cell>
          <cell r="U218">
            <v>72.747129032258059</v>
          </cell>
          <cell r="V218">
            <v>19</v>
          </cell>
          <cell r="W218" t="str">
            <v>s/o</v>
          </cell>
          <cell r="Y218">
            <v>13.395367929509002</v>
          </cell>
          <cell r="Z218">
            <v>5231.3333333333721</v>
          </cell>
          <cell r="AA218">
            <v>15.633306031251605</v>
          </cell>
          <cell r="AB218">
            <v>6055.7042857142851</v>
          </cell>
          <cell r="AC218">
            <v>38.00001102809523</v>
          </cell>
          <cell r="AE218">
            <v>26.600000000000016</v>
          </cell>
          <cell r="AF218">
            <v>474.07419354838703</v>
          </cell>
          <cell r="AG218">
            <v>118.7748387096774</v>
          </cell>
        </row>
        <row r="219">
          <cell r="A219">
            <v>44074</v>
          </cell>
          <cell r="B219">
            <v>32.356000000000002</v>
          </cell>
          <cell r="C219">
            <v>32.578000000000003</v>
          </cell>
          <cell r="D219">
            <v>28.484270749507548</v>
          </cell>
          <cell r="E219">
            <v>29.681323873433623</v>
          </cell>
          <cell r="F219">
            <v>28.131919288189014</v>
          </cell>
          <cell r="G219">
            <v>29.138441439760179</v>
          </cell>
          <cell r="H219">
            <v>14.368</v>
          </cell>
          <cell r="I219">
            <v>0.60093039597959985</v>
          </cell>
          <cell r="J219">
            <v>6.2229999999999999</v>
          </cell>
          <cell r="K219">
            <v>32.014000000000003</v>
          </cell>
          <cell r="L219">
            <v>29.58</v>
          </cell>
          <cell r="M219">
            <v>29.989000000000001</v>
          </cell>
          <cell r="N219">
            <v>24.847999999999999</v>
          </cell>
          <cell r="O219">
            <v>51.165999999999997</v>
          </cell>
          <cell r="P219">
            <v>42.05</v>
          </cell>
          <cell r="Q219">
            <v>21.126000000000001</v>
          </cell>
          <cell r="R219">
            <v>73.245967741935488</v>
          </cell>
          <cell r="S219">
            <v>13.448348451612903</v>
          </cell>
          <cell r="T219">
            <v>86.617783161290333</v>
          </cell>
          <cell r="U219">
            <v>74.95517741935484</v>
          </cell>
          <cell r="V219">
            <v>19</v>
          </cell>
          <cell r="W219" t="str">
            <v>s/o</v>
          </cell>
          <cell r="Y219">
            <v>17.613804085218533</v>
          </cell>
          <cell r="Z219">
            <v>6601.8500000000931</v>
          </cell>
          <cell r="AA219">
            <v>15.875833287803328</v>
          </cell>
          <cell r="AB219">
            <v>7046.6350000000002</v>
          </cell>
          <cell r="AC219">
            <v>38.000011029999996</v>
          </cell>
          <cell r="AE219">
            <v>28.377419354838711</v>
          </cell>
          <cell r="AF219">
            <v>487.82903225806461</v>
          </cell>
          <cell r="AG219">
            <v>119.9924516129032</v>
          </cell>
        </row>
        <row r="220">
          <cell r="A220">
            <v>44104</v>
          </cell>
          <cell r="B220">
            <v>32.273000000000003</v>
          </cell>
          <cell r="C220">
            <v>32.488</v>
          </cell>
          <cell r="D220">
            <v>28.528573927026802</v>
          </cell>
          <cell r="E220">
            <v>29.73429141749769</v>
          </cell>
          <cell r="F220">
            <v>28.240120258943158</v>
          </cell>
          <cell r="G220">
            <v>29.259333158578649</v>
          </cell>
          <cell r="H220">
            <v>14.59</v>
          </cell>
          <cell r="I220">
            <v>0.51911855218761327</v>
          </cell>
          <cell r="J220">
            <v>5.8810000000000002</v>
          </cell>
          <cell r="K220">
            <v>30.433</v>
          </cell>
          <cell r="L220">
            <v>29.140999999999998</v>
          </cell>
          <cell r="M220">
            <v>27.956</v>
          </cell>
          <cell r="N220">
            <v>25.78</v>
          </cell>
          <cell r="O220">
            <v>51.607999999999997</v>
          </cell>
          <cell r="P220">
            <v>41.32</v>
          </cell>
          <cell r="Q220">
            <v>20.62</v>
          </cell>
          <cell r="R220">
            <v>75.183333333333337</v>
          </cell>
          <cell r="S220">
            <v>13.942012966666672</v>
          </cell>
          <cell r="T220">
            <v>88.630037699999988</v>
          </cell>
          <cell r="U220">
            <v>76.924266666666668</v>
          </cell>
          <cell r="V220">
            <v>19</v>
          </cell>
          <cell r="W220" t="str">
            <v>s/o</v>
          </cell>
          <cell r="X220">
            <v>41.8</v>
          </cell>
          <cell r="Y220">
            <v>18.695457646558047</v>
          </cell>
          <cell r="Z220">
            <v>7688.5454545454122</v>
          </cell>
          <cell r="AA220">
            <v>15.253152546268272</v>
          </cell>
          <cell r="AB220">
            <v>9743.6467727272739</v>
          </cell>
          <cell r="AC220">
            <v>38.000011029999996</v>
          </cell>
          <cell r="AE220">
            <v>28.5</v>
          </cell>
          <cell r="AF220">
            <v>504.00000000000011</v>
          </cell>
          <cell r="AG220">
            <v>120.7035333333333</v>
          </cell>
        </row>
        <row r="221">
          <cell r="A221">
            <v>44135</v>
          </cell>
          <cell r="B221">
            <v>32.78</v>
          </cell>
          <cell r="C221">
            <v>32.982999999999997</v>
          </cell>
          <cell r="D221">
            <v>29.526261686721924</v>
          </cell>
          <cell r="E221">
            <v>30.678689117280747</v>
          </cell>
          <cell r="F221">
            <v>29.247723863745321</v>
          </cell>
          <cell r="G221">
            <v>30.244258456442484</v>
          </cell>
          <cell r="H221">
            <v>20.28</v>
          </cell>
          <cell r="I221">
            <v>0.45028965485305017</v>
          </cell>
          <cell r="J221">
            <v>6.423</v>
          </cell>
          <cell r="K221">
            <v>33.409999999999997</v>
          </cell>
          <cell r="L221">
            <v>32.161000000000001</v>
          </cell>
          <cell r="M221">
            <v>31.629000000000001</v>
          </cell>
          <cell r="N221">
            <v>26.888999999999999</v>
          </cell>
          <cell r="O221">
            <v>50.658999999999999</v>
          </cell>
          <cell r="P221">
            <v>41.9</v>
          </cell>
          <cell r="Q221">
            <v>27.311</v>
          </cell>
          <cell r="R221">
            <v>77.539945161290319</v>
          </cell>
          <cell r="S221">
            <v>13.79077480645161</v>
          </cell>
          <cell r="T221">
            <v>91.264227999999974</v>
          </cell>
          <cell r="U221">
            <v>80.045177419354829</v>
          </cell>
          <cell r="V221">
            <v>27.571428571428573</v>
          </cell>
          <cell r="W221">
            <v>33.272727272727273</v>
          </cell>
          <cell r="X221">
            <v>41.125806451612931</v>
          </cell>
          <cell r="Y221">
            <v>27.80467960974973</v>
          </cell>
          <cell r="Z221">
            <v>7296.9047619047342</v>
          </cell>
          <cell r="AA221">
            <v>23.644124681370442</v>
          </cell>
          <cell r="AB221">
            <v>13011.45238095238</v>
          </cell>
          <cell r="AC221">
            <v>36.904770570952365</v>
          </cell>
          <cell r="AD221" t="e">
            <v>#N/A</v>
          </cell>
          <cell r="AE221">
            <v>28.529032258064515</v>
          </cell>
          <cell r="AF221">
            <v>515.38064516129032</v>
          </cell>
          <cell r="AG221">
            <v>119.4180967741935</v>
          </cell>
        </row>
        <row r="222">
          <cell r="A222">
            <v>44165</v>
          </cell>
          <cell r="B222">
            <v>34.978000000000002</v>
          </cell>
          <cell r="C222">
            <v>35.198999999999998</v>
          </cell>
          <cell r="D222">
            <v>31.945613046300753</v>
          </cell>
          <cell r="E222">
            <v>33.023654449904129</v>
          </cell>
          <cell r="F222">
            <v>31.711786210270581</v>
          </cell>
          <cell r="G222">
            <v>32.805738459417285</v>
          </cell>
          <cell r="H222">
            <v>25.085999999999999</v>
          </cell>
          <cell r="I222">
            <v>0.45574735878395634</v>
          </cell>
          <cell r="J222">
            <v>5.5380000000000003</v>
          </cell>
          <cell r="K222">
            <v>37.875</v>
          </cell>
          <cell r="L222">
            <v>36.426000000000002</v>
          </cell>
          <cell r="M222">
            <v>32.793999999999997</v>
          </cell>
          <cell r="N222">
            <v>26.524999999999999</v>
          </cell>
          <cell r="O222">
            <v>52.859000000000002</v>
          </cell>
          <cell r="P222">
            <v>42.19</v>
          </cell>
          <cell r="Q222">
            <v>32.302</v>
          </cell>
          <cell r="R222">
            <v>79.898260000000008</v>
          </cell>
          <cell r="S222">
            <v>14.666120133333335</v>
          </cell>
          <cell r="T222">
            <v>94.553446999999977</v>
          </cell>
          <cell r="U222">
            <v>82.319683333333344</v>
          </cell>
          <cell r="V222">
            <v>31.578947368421051</v>
          </cell>
          <cell r="W222">
            <v>35.657894736842103</v>
          </cell>
          <cell r="X222">
            <v>41.90000000000002</v>
          </cell>
          <cell r="Y222">
            <v>32.371984503451131</v>
          </cell>
          <cell r="Z222">
            <v>9020.6842105263495</v>
          </cell>
          <cell r="AA222">
            <v>27.393240874396167</v>
          </cell>
          <cell r="AB222">
            <v>12415.184210526315</v>
          </cell>
          <cell r="AC222">
            <v>36.947376511052632</v>
          </cell>
          <cell r="AD222" t="e">
            <v>#N/A</v>
          </cell>
          <cell r="AE222">
            <v>29.7</v>
          </cell>
          <cell r="AF222">
            <v>538.6633333333333</v>
          </cell>
          <cell r="AG222">
            <v>120.68210000000001</v>
          </cell>
        </row>
        <row r="223">
          <cell r="A223">
            <v>44196</v>
          </cell>
          <cell r="B223">
            <v>36.140999999999998</v>
          </cell>
          <cell r="C223">
            <v>36.348999999999997</v>
          </cell>
          <cell r="D223">
            <v>33.296575079970147</v>
          </cell>
          <cell r="E223">
            <v>34.211858537661882</v>
          </cell>
          <cell r="F223">
            <v>33.35751528909379</v>
          </cell>
          <cell r="G223">
            <v>34.200964646911189</v>
          </cell>
          <cell r="H223">
            <v>26.596</v>
          </cell>
          <cell r="I223">
            <v>0.42374448666207015</v>
          </cell>
          <cell r="J223">
            <v>5.3540000000000001</v>
          </cell>
          <cell r="K223">
            <v>39.658999999999999</v>
          </cell>
          <cell r="L223">
            <v>35.128</v>
          </cell>
          <cell r="M223">
            <v>32.292999999999999</v>
          </cell>
          <cell r="N223">
            <v>32.29</v>
          </cell>
          <cell r="O223">
            <v>55.395000000000003</v>
          </cell>
          <cell r="P223">
            <v>41.98</v>
          </cell>
          <cell r="Q223">
            <v>33.26</v>
          </cell>
          <cell r="R223">
            <v>81.855590322580639</v>
          </cell>
          <cell r="S223">
            <v>15.994959225806443</v>
          </cell>
          <cell r="T223">
            <v>99.432907903225768</v>
          </cell>
          <cell r="U223">
            <v>85.076919354838694</v>
          </cell>
          <cell r="V223">
            <v>32</v>
          </cell>
          <cell r="W223">
            <v>36.5</v>
          </cell>
          <cell r="X223">
            <v>42.7</v>
          </cell>
          <cell r="Y223">
            <v>33.192045028324891</v>
          </cell>
          <cell r="Z223">
            <v>5717.388888888876</v>
          </cell>
          <cell r="AA223">
            <v>29.578853825701383</v>
          </cell>
          <cell r="AB223">
            <v>12242.272222222222</v>
          </cell>
          <cell r="AC223">
            <v>38</v>
          </cell>
          <cell r="AD223" t="e">
            <v>#N/A</v>
          </cell>
          <cell r="AE223">
            <v>30.5</v>
          </cell>
          <cell r="AF223">
            <v>571.45161290322574</v>
          </cell>
          <cell r="AG223">
            <v>124.04490322580649</v>
          </cell>
        </row>
        <row r="224">
          <cell r="A224">
            <v>44227</v>
          </cell>
          <cell r="B224">
            <v>36.122</v>
          </cell>
          <cell r="C224">
            <v>36.348999999999997</v>
          </cell>
          <cell r="D224">
            <v>33.266146700074209</v>
          </cell>
          <cell r="E224">
            <v>34.146628049706202</v>
          </cell>
          <cell r="F224">
            <v>33.307350473404384</v>
          </cell>
          <cell r="G224">
            <v>34.097769395672429</v>
          </cell>
          <cell r="H224">
            <v>28.367999999999999</v>
          </cell>
          <cell r="I224">
            <v>0.42711266894533773</v>
          </cell>
          <cell r="J224">
            <v>5.0129999999999999</v>
          </cell>
          <cell r="K224">
            <v>40.476999999999997</v>
          </cell>
          <cell r="L224">
            <v>34.683999999999997</v>
          </cell>
          <cell r="M224">
            <v>29.231000000000002</v>
          </cell>
          <cell r="N224">
            <v>27.72</v>
          </cell>
          <cell r="O224">
            <v>56.384999999999998</v>
          </cell>
          <cell r="P224">
            <v>42.36</v>
          </cell>
          <cell r="Q224">
            <v>34.698</v>
          </cell>
          <cell r="R224">
            <v>83.499087096774176</v>
          </cell>
          <cell r="S224">
            <v>15.922724290322583</v>
          </cell>
          <cell r="T224">
            <v>101.04279687096773</v>
          </cell>
          <cell r="U224">
            <v>88.257096774193556</v>
          </cell>
          <cell r="V224">
            <v>32</v>
          </cell>
          <cell r="W224">
            <v>36.5</v>
          </cell>
          <cell r="X224">
            <v>42.7</v>
          </cell>
          <cell r="Y224">
            <v>32.783270551139971</v>
          </cell>
          <cell r="Z224">
            <v>5359.7999999999884</v>
          </cell>
          <cell r="AA224">
            <v>30.265056909254216</v>
          </cell>
          <cell r="AB224">
            <v>8656.3250000000007</v>
          </cell>
          <cell r="AC224">
            <v>38</v>
          </cell>
          <cell r="AD224" t="e">
            <v>#N/A</v>
          </cell>
          <cell r="AE224">
            <v>30.5</v>
          </cell>
          <cell r="AF224">
            <v>589.99677419354839</v>
          </cell>
          <cell r="AG224">
            <v>123.7983548387097</v>
          </cell>
        </row>
        <row r="225">
          <cell r="A225">
            <v>44255</v>
          </cell>
          <cell r="B225">
            <v>36.097000000000001</v>
          </cell>
          <cell r="C225">
            <v>36.328000000000003</v>
          </cell>
          <cell r="D225">
            <v>33.143591633198355</v>
          </cell>
          <cell r="E225">
            <v>34.064405480700351</v>
          </cell>
          <cell r="F225">
            <v>33.092688336587621</v>
          </cell>
          <cell r="G225">
            <v>33.91410936388089</v>
          </cell>
          <cell r="H225">
            <v>28.902999999999999</v>
          </cell>
          <cell r="I225">
            <v>0.39492996632092131</v>
          </cell>
          <cell r="J225">
            <v>4.99</v>
          </cell>
          <cell r="K225">
            <v>40.959000000000003</v>
          </cell>
          <cell r="L225">
            <v>35.094999999999999</v>
          </cell>
          <cell r="M225">
            <v>30.260999999999999</v>
          </cell>
          <cell r="N225">
            <v>28.55</v>
          </cell>
          <cell r="O225">
            <v>55.981999999999999</v>
          </cell>
          <cell r="P225">
            <v>42.83</v>
          </cell>
          <cell r="Q225">
            <v>34.860999999999997</v>
          </cell>
          <cell r="R225">
            <v>88.723921428571401</v>
          </cell>
          <cell r="S225">
            <v>16.387353678571433</v>
          </cell>
          <cell r="T225">
            <v>107.29758110714286</v>
          </cell>
          <cell r="U225">
            <v>90.935321428571456</v>
          </cell>
          <cell r="V225">
            <v>32</v>
          </cell>
          <cell r="W225">
            <v>36.5</v>
          </cell>
          <cell r="X225">
            <v>42.7</v>
          </cell>
          <cell r="Y225">
            <v>32.205187537883383</v>
          </cell>
          <cell r="Z225">
            <v>4582.7777777777519</v>
          </cell>
          <cell r="AA225">
            <v>30.419274493909942</v>
          </cell>
          <cell r="AB225">
            <v>8763.885388888888</v>
          </cell>
          <cell r="AC225">
            <v>38</v>
          </cell>
          <cell r="AD225" t="e">
            <v>#N/A</v>
          </cell>
          <cell r="AE225">
            <v>30.5</v>
          </cell>
          <cell r="AF225">
            <v>606.51071428571436</v>
          </cell>
          <cell r="AG225">
            <v>123.4331428571429</v>
          </cell>
        </row>
        <row r="226">
          <cell r="A226">
            <v>44286</v>
          </cell>
          <cell r="B226">
            <v>36.131</v>
          </cell>
          <cell r="C226">
            <v>36.335000000000001</v>
          </cell>
          <cell r="D226">
            <v>33.27876206865642</v>
          </cell>
          <cell r="E226">
            <v>34.044493515355526</v>
          </cell>
          <cell r="F226">
            <v>33.179393898867339</v>
          </cell>
          <cell r="G226">
            <v>33.831818411962132</v>
          </cell>
          <cell r="H226">
            <v>29.655999999999999</v>
          </cell>
          <cell r="I226">
            <v>0.37723813831571978</v>
          </cell>
          <cell r="J226">
            <v>4.0369999999999999</v>
          </cell>
          <cell r="K226">
            <v>41.356000000000002</v>
          </cell>
          <cell r="L226">
            <v>34.767000000000003</v>
          </cell>
          <cell r="M226">
            <v>28.719000000000001</v>
          </cell>
          <cell r="N226">
            <v>28.19</v>
          </cell>
          <cell r="O226">
            <v>56.033000000000001</v>
          </cell>
          <cell r="P226">
            <v>42.26</v>
          </cell>
          <cell r="Q226">
            <v>36.085000000000001</v>
          </cell>
          <cell r="R226">
            <v>91.095058064516124</v>
          </cell>
          <cell r="S226">
            <v>16.190289580645164</v>
          </cell>
          <cell r="T226">
            <v>108.38372322580645</v>
          </cell>
          <cell r="U226">
            <v>93.566483870967758</v>
          </cell>
          <cell r="V226">
            <v>32</v>
          </cell>
          <cell r="W226">
            <v>36.5</v>
          </cell>
          <cell r="X226">
            <v>42.7</v>
          </cell>
          <cell r="Y226">
            <v>32.426620761578775</v>
          </cell>
          <cell r="Z226">
            <v>3399.6363636364113</v>
          </cell>
          <cell r="AA226">
            <v>30.555944544052757</v>
          </cell>
          <cell r="AB226">
            <v>11912.848045454544</v>
          </cell>
          <cell r="AC226">
            <v>38</v>
          </cell>
          <cell r="AD226" t="e">
            <v>#N/A</v>
          </cell>
          <cell r="AE226">
            <v>30.5</v>
          </cell>
          <cell r="AF226">
            <v>612.51612903225805</v>
          </cell>
          <cell r="AG226">
            <v>120.24587096774189</v>
          </cell>
        </row>
        <row r="227">
          <cell r="A227">
            <v>44316</v>
          </cell>
          <cell r="B227">
            <v>36.128</v>
          </cell>
          <cell r="C227">
            <v>36.343000000000004</v>
          </cell>
          <cell r="D227">
            <v>33.134331853025223</v>
          </cell>
          <cell r="E227">
            <v>34.07585406241644</v>
          </cell>
          <cell r="F227">
            <v>33.055883421432462</v>
          </cell>
          <cell r="G227">
            <v>33.865423436779658</v>
          </cell>
          <cell r="H227">
            <v>29.353999999999999</v>
          </cell>
          <cell r="I227">
            <v>0.37725211462602387</v>
          </cell>
          <cell r="J227">
            <v>3.92</v>
          </cell>
          <cell r="K227">
            <v>41.758000000000003</v>
          </cell>
          <cell r="L227">
            <v>36.667999999999999</v>
          </cell>
          <cell r="M227">
            <v>30.498000000000001</v>
          </cell>
          <cell r="N227">
            <v>29.062999999999999</v>
          </cell>
          <cell r="O227">
            <v>55.439</v>
          </cell>
          <cell r="P227">
            <v>42.53</v>
          </cell>
          <cell r="Q227">
            <v>36.598999999999997</v>
          </cell>
          <cell r="R227">
            <v>92.729676666666649</v>
          </cell>
          <cell r="S227">
            <v>16.637535133333333</v>
          </cell>
          <cell r="T227">
            <v>110.8551259</v>
          </cell>
          <cell r="U227">
            <v>95.278033333333326</v>
          </cell>
          <cell r="V227">
            <v>32</v>
          </cell>
          <cell r="W227">
            <v>36.5</v>
          </cell>
          <cell r="X227">
            <v>42.7</v>
          </cell>
          <cell r="Y227">
            <v>32.901299991264089</v>
          </cell>
          <cell r="Z227">
            <v>5723.5</v>
          </cell>
          <cell r="AA227">
            <v>31.331028768983117</v>
          </cell>
          <cell r="AB227">
            <v>14314.165999999999</v>
          </cell>
          <cell r="AC227">
            <v>38</v>
          </cell>
          <cell r="AD227" t="e">
            <v>#N/A</v>
          </cell>
          <cell r="AE227">
            <v>30.5</v>
          </cell>
          <cell r="AF227">
            <v>625.74666666666678</v>
          </cell>
          <cell r="AG227">
            <v>117.8229</v>
          </cell>
        </row>
        <row r="228">
          <cell r="A228">
            <v>44347</v>
          </cell>
          <cell r="B228">
            <v>36.118000000000002</v>
          </cell>
          <cell r="C228">
            <v>36.335000000000001</v>
          </cell>
          <cell r="D228">
            <v>33.2522846256417</v>
          </cell>
          <cell r="E228">
            <v>34.096680394838344</v>
          </cell>
          <cell r="F228">
            <v>33.170350020507925</v>
          </cell>
          <cell r="G228">
            <v>33.874645910207242</v>
          </cell>
          <cell r="H228">
            <v>30.053999999999998</v>
          </cell>
          <cell r="I228">
            <v>0.36787918344785597</v>
          </cell>
          <cell r="J228">
            <v>3.16</v>
          </cell>
          <cell r="K228">
            <v>41.811999999999998</v>
          </cell>
          <cell r="L228">
            <v>35.590000000000003</v>
          </cell>
          <cell r="M228">
            <v>29.920999999999999</v>
          </cell>
          <cell r="N228">
            <v>28.657</v>
          </cell>
          <cell r="O228">
            <v>54.646000000000001</v>
          </cell>
          <cell r="P228">
            <v>42.63</v>
          </cell>
          <cell r="Q228">
            <v>35.991</v>
          </cell>
          <cell r="R228">
            <v>94.099951612903226</v>
          </cell>
          <cell r="S228">
            <v>17.772095548387099</v>
          </cell>
          <cell r="T228">
            <v>114.25740309677423</v>
          </cell>
          <cell r="U228">
            <v>96.449645161290334</v>
          </cell>
          <cell r="V228">
            <v>32</v>
          </cell>
          <cell r="W228">
            <v>36.5</v>
          </cell>
          <cell r="X228">
            <v>42.7</v>
          </cell>
          <cell r="Y228">
            <v>33.190373885086075</v>
          </cell>
          <cell r="Z228">
            <v>4059.7894736842136</v>
          </cell>
          <cell r="AA228">
            <v>32.228930942384615</v>
          </cell>
          <cell r="AB228">
            <v>10611.657894736842</v>
          </cell>
          <cell r="AC228">
            <v>38</v>
          </cell>
          <cell r="AD228" t="e">
            <v>#N/A</v>
          </cell>
          <cell r="AE228">
            <v>30.5</v>
          </cell>
          <cell r="AF228">
            <v>648.0838709677422</v>
          </cell>
          <cell r="AG228">
            <v>118.1677419354839</v>
          </cell>
        </row>
        <row r="229">
          <cell r="A229">
            <v>44377</v>
          </cell>
          <cell r="B229">
            <v>36.116</v>
          </cell>
          <cell r="C229">
            <v>36.323</v>
          </cell>
          <cell r="D229">
            <v>33.391874603099915</v>
          </cell>
          <cell r="E229">
            <v>34.114572094106229</v>
          </cell>
          <cell r="F229">
            <v>33.289534690442323</v>
          </cell>
          <cell r="G229">
            <v>33.867682026516214</v>
          </cell>
          <cell r="H229">
            <v>29.893999999999998</v>
          </cell>
          <cell r="I229">
            <v>0.37506203790990433</v>
          </cell>
          <cell r="J229">
            <v>3.399</v>
          </cell>
          <cell r="K229">
            <v>41.585999999999999</v>
          </cell>
          <cell r="L229">
            <v>35.695</v>
          </cell>
          <cell r="M229">
            <v>28.251999999999999</v>
          </cell>
          <cell r="N229">
            <v>27.282</v>
          </cell>
          <cell r="O229">
            <v>52.701999999999998</v>
          </cell>
          <cell r="P229">
            <v>42.52</v>
          </cell>
          <cell r="Q229">
            <v>35.901000000000003</v>
          </cell>
          <cell r="R229">
            <v>95.255173333333374</v>
          </cell>
          <cell r="S229">
            <v>18.920777900000004</v>
          </cell>
          <cell r="T229">
            <v>114.64668839999996</v>
          </cell>
          <cell r="U229">
            <v>97.471433333333323</v>
          </cell>
          <cell r="V229">
            <v>32</v>
          </cell>
          <cell r="W229">
            <v>36.5</v>
          </cell>
          <cell r="X229">
            <v>42.7</v>
          </cell>
          <cell r="Y229">
            <v>32.706082233080359</v>
          </cell>
          <cell r="Z229">
            <v>3664.3809523809468</v>
          </cell>
          <cell r="AA229">
            <v>31.618455143318187</v>
          </cell>
          <cell r="AB229">
            <v>11179.270952380952</v>
          </cell>
          <cell r="AC229">
            <v>38</v>
          </cell>
          <cell r="AD229" t="e">
            <v>#N/A</v>
          </cell>
          <cell r="AE229">
            <v>30.5</v>
          </cell>
          <cell r="AF229">
            <v>662.61</v>
          </cell>
          <cell r="AG229">
            <v>117.6149666666667</v>
          </cell>
        </row>
        <row r="230">
          <cell r="A230">
            <v>44408</v>
          </cell>
          <cell r="B230">
            <v>36.109000000000002</v>
          </cell>
          <cell r="C230">
            <v>36.311</v>
          </cell>
          <cell r="D230">
            <v>33.37343612915133</v>
          </cell>
          <cell r="E230">
            <v>34.123485595714691</v>
          </cell>
          <cell r="F230">
            <v>33.28740702668501</v>
          </cell>
          <cell r="G230">
            <v>33.892511812569779</v>
          </cell>
          <cell r="H230">
            <v>29.94</v>
          </cell>
          <cell r="I230">
            <v>0.3749919432516855</v>
          </cell>
          <cell r="J230">
            <v>3.5</v>
          </cell>
          <cell r="K230">
            <v>41.277000000000001</v>
          </cell>
          <cell r="L230">
            <v>36.250999999999998</v>
          </cell>
          <cell r="M230">
            <v>30.111999999999998</v>
          </cell>
          <cell r="N230">
            <v>26.614000000000001</v>
          </cell>
          <cell r="O230">
            <v>53.816000000000003</v>
          </cell>
          <cell r="P230">
            <v>42.47</v>
          </cell>
          <cell r="Q230">
            <v>35.832999999999998</v>
          </cell>
          <cell r="R230">
            <v>96.209416129032277</v>
          </cell>
          <cell r="S230">
            <v>18.652040483870969</v>
          </cell>
          <cell r="T230">
            <v>113.73528048387095</v>
          </cell>
          <cell r="U230">
            <v>98.457306451612922</v>
          </cell>
          <cell r="V230">
            <v>32</v>
          </cell>
          <cell r="W230">
            <v>36.5</v>
          </cell>
          <cell r="X230">
            <v>42.7</v>
          </cell>
          <cell r="Y230">
            <v>32.056868111064361</v>
          </cell>
          <cell r="Z230">
            <v>4527.6190476190532</v>
          </cell>
          <cell r="AA230">
            <v>31.452586806554287</v>
          </cell>
          <cell r="AB230">
            <v>11345.415523809525</v>
          </cell>
          <cell r="AC230">
            <v>38</v>
          </cell>
          <cell r="AD230" t="e">
            <v>#N/A</v>
          </cell>
          <cell r="AE230">
            <v>30.5</v>
          </cell>
          <cell r="AF230">
            <v>659.93548387096757</v>
          </cell>
          <cell r="AG230">
            <v>114.3917741935484</v>
          </cell>
        </row>
        <row r="231">
          <cell r="A231">
            <v>44439</v>
          </cell>
          <cell r="B231">
            <v>36.101999999999997</v>
          </cell>
          <cell r="C231">
            <v>36.305999999999997</v>
          </cell>
          <cell r="D231">
            <v>33.315736450954567</v>
          </cell>
          <cell r="E231">
            <v>34.148288419469651</v>
          </cell>
          <cell r="F231">
            <v>33.225241627013389</v>
          </cell>
          <cell r="G231">
            <v>33.93201402513025</v>
          </cell>
          <cell r="H231">
            <v>29.946000000000002</v>
          </cell>
          <cell r="I231">
            <v>0.37268151573011443</v>
          </cell>
          <cell r="J231">
            <v>4.8899999999999997</v>
          </cell>
          <cell r="K231">
            <v>40.962000000000003</v>
          </cell>
          <cell r="L231">
            <v>36.898000000000003</v>
          </cell>
          <cell r="M231">
            <v>28.785</v>
          </cell>
          <cell r="N231">
            <v>27.309000000000001</v>
          </cell>
          <cell r="O231">
            <v>53.143000000000001</v>
          </cell>
          <cell r="P231">
            <v>42.69</v>
          </cell>
          <cell r="Q231">
            <v>35.551000000000002</v>
          </cell>
          <cell r="R231">
            <v>97.195809677419348</v>
          </cell>
          <cell r="S231">
            <v>18.507532903225805</v>
          </cell>
          <cell r="T231">
            <v>114.39375922580645</v>
          </cell>
          <cell r="U231">
            <v>99.436000000000021</v>
          </cell>
          <cell r="V231">
            <v>32</v>
          </cell>
          <cell r="W231">
            <v>36.5</v>
          </cell>
          <cell r="X231">
            <v>42.7</v>
          </cell>
          <cell r="Y231">
            <v>32.921171391621868</v>
          </cell>
          <cell r="Z231">
            <v>3755.8095238095266</v>
          </cell>
          <cell r="AA231">
            <v>30.382107821061666</v>
          </cell>
          <cell r="AB231">
            <v>12953.119047619048</v>
          </cell>
          <cell r="AC231">
            <v>38</v>
          </cell>
          <cell r="AD231" t="e">
            <v>#N/A</v>
          </cell>
          <cell r="AE231">
            <v>30.5</v>
          </cell>
          <cell r="AF231">
            <v>662.38709677419342</v>
          </cell>
          <cell r="AG231">
            <v>112.59803225806451</v>
          </cell>
        </row>
        <row r="232">
          <cell r="A232">
            <v>44469</v>
          </cell>
          <cell r="B232">
            <v>36.091000000000001</v>
          </cell>
          <cell r="C232">
            <v>36.296999999999997</v>
          </cell>
          <cell r="D232">
            <v>33.300024364363729</v>
          </cell>
          <cell r="E232">
            <v>34.15880598252339</v>
          </cell>
          <cell r="F232">
            <v>33.195279996517804</v>
          </cell>
          <cell r="G232">
            <v>33.941017650269004</v>
          </cell>
          <cell r="H232">
            <v>30.329000000000001</v>
          </cell>
          <cell r="I232">
            <v>0.37542991420879696</v>
          </cell>
          <cell r="J232">
            <v>3.7130000000000001</v>
          </cell>
          <cell r="K232">
            <v>41.31</v>
          </cell>
          <cell r="L232">
            <v>35.090000000000003</v>
          </cell>
          <cell r="M232">
            <v>28.024999999999999</v>
          </cell>
          <cell r="N232">
            <v>27.738</v>
          </cell>
          <cell r="O232">
            <v>53.652999999999999</v>
          </cell>
          <cell r="P232">
            <v>42.87</v>
          </cell>
          <cell r="Q232">
            <v>35.773000000000003</v>
          </cell>
          <cell r="R232">
            <v>98.26721666666667</v>
          </cell>
          <cell r="S232">
            <v>18.611616533333336</v>
          </cell>
          <cell r="T232">
            <v>115.69912563333334</v>
          </cell>
          <cell r="U232">
            <v>100.60743333333332</v>
          </cell>
          <cell r="V232">
            <v>32</v>
          </cell>
          <cell r="W232">
            <v>36.5</v>
          </cell>
          <cell r="X232">
            <v>42.7</v>
          </cell>
          <cell r="Y232">
            <v>31.59260863774503</v>
          </cell>
          <cell r="Z232">
            <v>3754.1363636364113</v>
          </cell>
          <cell r="AA232">
            <v>31.268884729156873</v>
          </cell>
          <cell r="AB232">
            <v>13121.231818181819</v>
          </cell>
          <cell r="AC232">
            <v>38</v>
          </cell>
          <cell r="AD232" t="e">
            <v>#N/A</v>
          </cell>
          <cell r="AE232">
            <v>30.5</v>
          </cell>
          <cell r="AF232">
            <v>669.58299999999997</v>
          </cell>
          <cell r="AG232">
            <v>110.8138</v>
          </cell>
        </row>
        <row r="233">
          <cell r="A233">
            <v>44500</v>
          </cell>
          <cell r="B233">
            <v>36.088000000000001</v>
          </cell>
          <cell r="C233">
            <v>36.292999999999999</v>
          </cell>
          <cell r="D233">
            <v>33.396778240560899</v>
          </cell>
          <cell r="E233">
            <v>34.14666644603664</v>
          </cell>
          <cell r="F233">
            <v>33.312828216845091</v>
          </cell>
          <cell r="G233">
            <v>33.949273064572218</v>
          </cell>
          <cell r="H233">
            <v>30.241</v>
          </cell>
          <cell r="I233">
            <v>0.37140503471712361</v>
          </cell>
          <cell r="J233">
            <v>3.83</v>
          </cell>
          <cell r="K233">
            <v>41.53</v>
          </cell>
          <cell r="L233">
            <v>34.902999999999999</v>
          </cell>
          <cell r="M233">
            <v>31.507999999999999</v>
          </cell>
          <cell r="N233">
            <v>27.593</v>
          </cell>
          <cell r="O233">
            <v>52.866</v>
          </cell>
          <cell r="P233">
            <v>42.73</v>
          </cell>
          <cell r="Q233">
            <v>35.241</v>
          </cell>
          <cell r="R233">
            <v>99.215703225806422</v>
          </cell>
          <cell r="S233">
            <v>17.936086677419357</v>
          </cell>
          <cell r="T233">
            <v>115.04692454838707</v>
          </cell>
          <cell r="U233">
            <v>101.59725806451613</v>
          </cell>
          <cell r="V233">
            <v>32</v>
          </cell>
          <cell r="W233">
            <v>36.5</v>
          </cell>
          <cell r="X233">
            <v>42.7</v>
          </cell>
          <cell r="Y233">
            <v>30.623835189353947</v>
          </cell>
          <cell r="Z233">
            <v>5283.8947368421359</v>
          </cell>
          <cell r="AA233">
            <v>30.936372961989811</v>
          </cell>
          <cell r="AB233">
            <v>14794.219315789474</v>
          </cell>
          <cell r="AC233">
            <v>38</v>
          </cell>
          <cell r="AD233" t="e">
            <v>#N/A</v>
          </cell>
          <cell r="AE233">
            <v>30.5</v>
          </cell>
          <cell r="AF233">
            <v>664.04483870967738</v>
          </cell>
          <cell r="AG233">
            <v>106.4865483870968</v>
          </cell>
        </row>
        <row r="234">
          <cell r="A234">
            <v>44530</v>
          </cell>
          <cell r="B234">
            <v>36.088000000000001</v>
          </cell>
          <cell r="C234">
            <v>36.298999999999999</v>
          </cell>
          <cell r="D234">
            <v>33.366877245429343</v>
          </cell>
          <cell r="E234">
            <v>34.170803506950286</v>
          </cell>
          <cell r="F234">
            <v>33.262226299417428</v>
          </cell>
          <cell r="G234">
            <v>33.948431428486948</v>
          </cell>
          <cell r="H234">
            <v>29.109000000000002</v>
          </cell>
          <cell r="I234">
            <v>0.37284541507245228</v>
          </cell>
          <cell r="J234">
            <v>3.4039999999999999</v>
          </cell>
          <cell r="K234">
            <v>41.08</v>
          </cell>
          <cell r="L234">
            <v>34.646999999999998</v>
          </cell>
          <cell r="M234">
            <v>28.777999999999999</v>
          </cell>
          <cell r="N234">
            <v>27.802</v>
          </cell>
          <cell r="O234">
            <v>51.807000000000002</v>
          </cell>
          <cell r="P234">
            <v>43.03</v>
          </cell>
          <cell r="Q234">
            <v>35.191000000000003</v>
          </cell>
          <cell r="R234">
            <v>100.32566333333332</v>
          </cell>
          <cell r="S234">
            <v>18.06692163333333</v>
          </cell>
          <cell r="T234">
            <v>114.45050666666666</v>
          </cell>
          <cell r="U234">
            <v>102.68439999999997</v>
          </cell>
          <cell r="V234">
            <v>32</v>
          </cell>
          <cell r="W234">
            <v>36.5</v>
          </cell>
          <cell r="X234">
            <v>42.7</v>
          </cell>
          <cell r="Y234">
            <v>29.674535607950432</v>
          </cell>
          <cell r="Z234">
            <v>2958.8095238095848</v>
          </cell>
          <cell r="AA234">
            <v>30.941427169025502</v>
          </cell>
          <cell r="AB234">
            <v>18211.209285714289</v>
          </cell>
          <cell r="AC234">
            <v>38</v>
          </cell>
          <cell r="AD234" t="e">
            <v>#N/A</v>
          </cell>
          <cell r="AE234">
            <v>30.5</v>
          </cell>
          <cell r="AF234">
            <v>668.79600000000028</v>
          </cell>
          <cell r="AG234">
            <v>104.6884666666667</v>
          </cell>
        </row>
        <row r="235">
          <cell r="A235">
            <v>44561</v>
          </cell>
          <cell r="B235">
            <v>36.079000000000001</v>
          </cell>
          <cell r="C235">
            <v>36.289000000000001</v>
          </cell>
          <cell r="D235">
            <v>33.340609695825087</v>
          </cell>
          <cell r="E235">
            <v>34.199860838826268</v>
          </cell>
          <cell r="F235">
            <v>33.251633747305426</v>
          </cell>
          <cell r="G235">
            <v>33.98428988589572</v>
          </cell>
          <cell r="H235">
            <v>28.87</v>
          </cell>
          <cell r="I235">
            <v>0.37008491715340947</v>
          </cell>
          <cell r="J235">
            <v>5.9649999999999999</v>
          </cell>
          <cell r="K235">
            <v>40.465000000000003</v>
          </cell>
          <cell r="L235">
            <v>34.779000000000003</v>
          </cell>
          <cell r="M235">
            <v>29.713999999999999</v>
          </cell>
          <cell r="N235">
            <v>28.161000000000001</v>
          </cell>
          <cell r="O235">
            <v>52.997999999999998</v>
          </cell>
          <cell r="P235">
            <v>42.87</v>
          </cell>
          <cell r="Q235">
            <v>35.357999999999997</v>
          </cell>
          <cell r="R235">
            <v>101.87994838709675</v>
          </cell>
          <cell r="S235">
            <v>18.008717483870974</v>
          </cell>
          <cell r="T235">
            <v>115.13816083870969</v>
          </cell>
          <cell r="U235">
            <v>104.2741774193548</v>
          </cell>
          <cell r="V235">
            <v>32</v>
          </cell>
          <cell r="W235">
            <v>36.5</v>
          </cell>
          <cell r="X235">
            <v>42.7</v>
          </cell>
          <cell r="Y235">
            <v>30.981414665656878</v>
          </cell>
          <cell r="Z235">
            <v>4489.4000000000233</v>
          </cell>
          <cell r="AA235">
            <v>30.461231048328475</v>
          </cell>
          <cell r="AB235">
            <v>19686.957399999999</v>
          </cell>
          <cell r="AC235">
            <v>38</v>
          </cell>
          <cell r="AD235" t="e">
            <v>#N/A</v>
          </cell>
          <cell r="AE235">
            <v>30.5</v>
          </cell>
          <cell r="AF235">
            <v>672.89205541461035</v>
          </cell>
          <cell r="AG235">
            <v>102.56529032258059</v>
          </cell>
        </row>
        <row r="236">
          <cell r="A236">
            <v>44592</v>
          </cell>
          <cell r="B236">
            <v>38.042000000000002</v>
          </cell>
          <cell r="C236">
            <v>38.244</v>
          </cell>
          <cell r="D236">
            <v>35.779143418938354</v>
          </cell>
          <cell r="E236">
            <v>36.719081003716688</v>
          </cell>
          <cell r="F236">
            <v>35.275978692989028</v>
          </cell>
          <cell r="G236">
            <v>35.978078528264888</v>
          </cell>
          <cell r="H236">
            <v>28.529</v>
          </cell>
          <cell r="I236">
            <v>0.37332577406798539</v>
          </cell>
          <cell r="J236">
            <v>4.97</v>
          </cell>
          <cell r="K236">
            <v>41.587000000000003</v>
          </cell>
          <cell r="L236">
            <v>34.798000000000002</v>
          </cell>
          <cell r="M236">
            <v>30.513999999999999</v>
          </cell>
          <cell r="N236">
            <v>28.748000000000001</v>
          </cell>
          <cell r="O236">
            <v>54.89</v>
          </cell>
          <cell r="P236">
            <v>42.8</v>
          </cell>
          <cell r="Q236">
            <v>35.683999999999997</v>
          </cell>
          <cell r="R236">
            <v>103.9293548387097</v>
          </cell>
          <cell r="S236">
            <v>18.814972677419355</v>
          </cell>
          <cell r="T236">
            <v>117.62594796774192</v>
          </cell>
          <cell r="U236">
            <v>106.28309677419355</v>
          </cell>
          <cell r="V236">
            <v>32</v>
          </cell>
          <cell r="W236">
            <v>34.774193548387096</v>
          </cell>
          <cell r="X236">
            <v>42.7</v>
          </cell>
          <cell r="Y236">
            <v>29.426367373349066</v>
          </cell>
          <cell r="Z236">
            <v>3753.285714285681</v>
          </cell>
          <cell r="AA236">
            <v>31.36375812001878</v>
          </cell>
          <cell r="AB236">
            <v>20030.59523809524</v>
          </cell>
          <cell r="AC236">
            <v>39.612903225806448</v>
          </cell>
          <cell r="AD236">
            <v>44</v>
          </cell>
          <cell r="AE236">
            <v>33.322580645161288</v>
          </cell>
          <cell r="AF236">
            <v>693.36476093254475</v>
          </cell>
          <cell r="AG236">
            <v>102.2825483870968</v>
          </cell>
        </row>
        <row r="237">
          <cell r="A237">
            <v>44620</v>
          </cell>
          <cell r="B237">
            <v>39.384999999999998</v>
          </cell>
          <cell r="C237">
            <v>39.595999999999997</v>
          </cell>
          <cell r="D237">
            <v>37.362188310223182</v>
          </cell>
          <cell r="E237">
            <v>38.275308590775452</v>
          </cell>
          <cell r="F237">
            <v>36.827780142578291</v>
          </cell>
          <cell r="G237">
            <v>37.582014776972663</v>
          </cell>
          <cell r="H237">
            <v>27.6</v>
          </cell>
          <cell r="I237">
            <v>0.36102446215941253</v>
          </cell>
          <cell r="J237">
            <v>3.7</v>
          </cell>
          <cell r="K237">
            <v>42.051000000000002</v>
          </cell>
          <cell r="L237">
            <v>35.735999999999997</v>
          </cell>
          <cell r="M237">
            <v>30.867000000000001</v>
          </cell>
          <cell r="N237">
            <v>29.238</v>
          </cell>
          <cell r="O237">
            <v>55.865000000000002</v>
          </cell>
          <cell r="P237">
            <v>45.64</v>
          </cell>
          <cell r="Q237">
            <v>35.957999999999998</v>
          </cell>
          <cell r="R237">
            <v>106.38476428571425</v>
          </cell>
          <cell r="S237">
            <v>20.474939142857149</v>
          </cell>
          <cell r="T237">
            <v>120.74274785714286</v>
          </cell>
          <cell r="U237">
            <v>108.77030357142858</v>
          </cell>
          <cell r="V237">
            <v>32.589285714285715</v>
          </cell>
          <cell r="W237">
            <v>32</v>
          </cell>
          <cell r="X237">
            <v>43.289285714285732</v>
          </cell>
          <cell r="Y237">
            <v>32.305932221145532</v>
          </cell>
          <cell r="Z237">
            <v>12057.789473684155</v>
          </cell>
          <cell r="AA237">
            <v>31.075824055969452</v>
          </cell>
          <cell r="AB237">
            <v>17275.589473684209</v>
          </cell>
          <cell r="AC237">
            <v>40.982142857142854</v>
          </cell>
          <cell r="AD237">
            <v>45.178571428571431</v>
          </cell>
          <cell r="AE237">
            <v>34.982142857142854</v>
          </cell>
          <cell r="AF237">
            <v>721.96161988012523</v>
          </cell>
          <cell r="AG237">
            <v>103.0098214285714</v>
          </cell>
        </row>
        <row r="238">
          <cell r="A238">
            <v>44651</v>
          </cell>
          <cell r="B238">
            <v>41.588999999999999</v>
          </cell>
          <cell r="C238">
            <v>41.8</v>
          </cell>
          <cell r="D238">
            <v>39.599509586696854</v>
          </cell>
          <cell r="E238">
            <v>40.477059103352609</v>
          </cell>
          <cell r="F238">
            <v>39.103494429044908</v>
          </cell>
          <cell r="G238">
            <v>39.843878587061162</v>
          </cell>
          <cell r="H238">
            <v>28.408000000000001</v>
          </cell>
          <cell r="I238">
            <v>0.37557667762567803</v>
          </cell>
          <cell r="J238">
            <v>3.036</v>
          </cell>
          <cell r="K238">
            <v>42.997999999999998</v>
          </cell>
          <cell r="L238">
            <v>36.47</v>
          </cell>
          <cell r="M238">
            <v>32.661999999999999</v>
          </cell>
          <cell r="N238">
            <v>28.35</v>
          </cell>
          <cell r="O238">
            <v>55.981000000000002</v>
          </cell>
          <cell r="P238">
            <v>46.42</v>
          </cell>
          <cell r="Q238">
            <v>37.167999999999999</v>
          </cell>
          <cell r="R238">
            <v>109.36791612903227</v>
          </cell>
          <cell r="S238">
            <v>21.98981174193548</v>
          </cell>
          <cell r="T238">
            <v>120.41676896774193</v>
          </cell>
          <cell r="U238">
            <v>111.55840322580644</v>
          </cell>
          <cell r="V238">
            <v>33.79032258064516</v>
          </cell>
          <cell r="W238">
            <v>32</v>
          </cell>
          <cell r="X238">
            <v>44.867741935483892</v>
          </cell>
          <cell r="Y238">
            <v>33.346437119816123</v>
          </cell>
          <cell r="Z238">
            <v>14419.714285714319</v>
          </cell>
          <cell r="AA238">
            <v>33.128454429594221</v>
          </cell>
          <cell r="AB238">
            <v>19283.557142857142</v>
          </cell>
          <cell r="AC238">
            <v>43.08064516129032</v>
          </cell>
          <cell r="AD238">
            <v>47.725806451612904</v>
          </cell>
          <cell r="AE238">
            <v>37.08064516129032</v>
          </cell>
          <cell r="AF238">
            <v>745.2413551928563</v>
          </cell>
          <cell r="AG238">
            <v>101.6564193548387</v>
          </cell>
        </row>
        <row r="239">
          <cell r="A239">
            <v>44681</v>
          </cell>
          <cell r="B239">
            <v>44.283999999999999</v>
          </cell>
          <cell r="C239">
            <v>44.508000000000003</v>
          </cell>
          <cell r="D239">
            <v>42.330433980922479</v>
          </cell>
          <cell r="E239">
            <v>43.214867797484807</v>
          </cell>
          <cell r="F239">
            <v>41.835644653071633</v>
          </cell>
          <cell r="G239">
            <v>42.582536697314033</v>
          </cell>
          <cell r="H239">
            <v>29.77</v>
          </cell>
          <cell r="I239">
            <v>0.33819681925863998</v>
          </cell>
          <cell r="J239">
            <v>3.49</v>
          </cell>
          <cell r="K239">
            <v>44.433999999999997</v>
          </cell>
          <cell r="L239">
            <v>39.603000000000002</v>
          </cell>
          <cell r="M239">
            <v>32.012</v>
          </cell>
          <cell r="N239">
            <v>29.628</v>
          </cell>
          <cell r="O239">
            <v>58.033999999999999</v>
          </cell>
          <cell r="P239">
            <v>48.38</v>
          </cell>
          <cell r="Q239">
            <v>38.899000000000001</v>
          </cell>
          <cell r="R239">
            <v>113.17777666666665</v>
          </cell>
          <cell r="S239">
            <v>23.834642200000001</v>
          </cell>
          <cell r="T239">
            <v>122.50739953333331</v>
          </cell>
          <cell r="U239">
            <v>115.30595000000002</v>
          </cell>
          <cell r="V239">
            <v>35.15</v>
          </cell>
          <cell r="W239">
            <v>32</v>
          </cell>
          <cell r="X239">
            <v>48.016666666666666</v>
          </cell>
          <cell r="Y239">
            <v>36.04018344042548</v>
          </cell>
          <cell r="Z239">
            <v>26244</v>
          </cell>
          <cell r="AA239">
            <v>35.180123359171461</v>
          </cell>
          <cell r="AB239">
            <v>26001.642315789471</v>
          </cell>
          <cell r="AC239">
            <v>45.583333333333336</v>
          </cell>
          <cell r="AD239">
            <v>50.583333333333336</v>
          </cell>
          <cell r="AE239">
            <v>39.583333333333336</v>
          </cell>
          <cell r="AF239">
            <v>775.00229147119956</v>
          </cell>
          <cell r="AG239">
            <v>100.1773</v>
          </cell>
        </row>
        <row r="240">
          <cell r="A240">
            <v>44712</v>
          </cell>
          <cell r="B240">
            <v>46.683999999999997</v>
          </cell>
          <cell r="C240">
            <v>46.902999999999999</v>
          </cell>
          <cell r="D240">
            <v>44.611502571137166</v>
          </cell>
          <cell r="E240">
            <v>45.666188301283277</v>
          </cell>
          <cell r="F240">
            <v>44.045770528979297</v>
          </cell>
          <cell r="G240">
            <v>45.036797909834704</v>
          </cell>
          <cell r="H240">
            <v>32.396000000000001</v>
          </cell>
          <cell r="I240">
            <v>0.33119430953999623</v>
          </cell>
          <cell r="J240">
            <v>3.262</v>
          </cell>
          <cell r="K240">
            <v>46.395000000000003</v>
          </cell>
          <cell r="L240">
            <v>41.109000000000002</v>
          </cell>
          <cell r="M240">
            <v>34.421999999999997</v>
          </cell>
          <cell r="N240">
            <v>30.977</v>
          </cell>
          <cell r="O240">
            <v>58.945</v>
          </cell>
          <cell r="P240">
            <v>50.16</v>
          </cell>
          <cell r="Q240">
            <v>40.698</v>
          </cell>
          <cell r="R240">
            <v>117.78866129032261</v>
          </cell>
          <cell r="S240">
            <v>23.849452290322578</v>
          </cell>
          <cell r="T240">
            <v>124.55261270967743</v>
          </cell>
          <cell r="U240">
            <v>119.95343548387098</v>
          </cell>
          <cell r="V240">
            <v>36.91935483870968</v>
          </cell>
          <cell r="W240">
            <v>32</v>
          </cell>
          <cell r="X240">
            <v>51.838709677419352</v>
          </cell>
          <cell r="Y240">
            <v>37.62458357595478</v>
          </cell>
          <cell r="Z240">
            <v>23356</v>
          </cell>
          <cell r="AA240">
            <v>38.273224045859422</v>
          </cell>
          <cell r="AB240">
            <v>26767.02</v>
          </cell>
          <cell r="AC240">
            <v>48.225806451612904</v>
          </cell>
          <cell r="AD240">
            <v>53.532258064516128</v>
          </cell>
          <cell r="AE240">
            <v>42.225806451612904</v>
          </cell>
          <cell r="AF240">
            <v>785.2776620908711</v>
          </cell>
          <cell r="AG240">
            <v>96.80256815561728</v>
          </cell>
        </row>
        <row r="241">
          <cell r="A241">
            <v>44742</v>
          </cell>
          <cell r="B241">
            <v>49.747999999999998</v>
          </cell>
          <cell r="C241">
            <v>49.981999999999999</v>
          </cell>
          <cell r="D241">
            <v>47.600169245637645</v>
          </cell>
          <cell r="E241">
            <v>48.631123520002824</v>
          </cell>
          <cell r="F241">
            <v>46.897959988726519</v>
          </cell>
          <cell r="G241">
            <v>47.955447620941932</v>
          </cell>
          <cell r="H241">
            <v>34.674999999999997</v>
          </cell>
          <cell r="I241">
            <v>0.32918711988838772</v>
          </cell>
          <cell r="J241">
            <v>3.45</v>
          </cell>
          <cell r="K241">
            <v>47.981999999999999</v>
          </cell>
          <cell r="L241">
            <v>43.286000000000001</v>
          </cell>
          <cell r="M241">
            <v>36.67</v>
          </cell>
          <cell r="N241">
            <v>34.619999999999997</v>
          </cell>
          <cell r="O241">
            <v>60.26</v>
          </cell>
          <cell r="P241">
            <v>50.98</v>
          </cell>
          <cell r="Q241">
            <v>42.677</v>
          </cell>
          <cell r="R241">
            <v>122.65493333333335</v>
          </cell>
          <cell r="S241">
            <v>24.381803566666669</v>
          </cell>
          <cell r="T241">
            <v>129.75099286666668</v>
          </cell>
          <cell r="U241">
            <v>124.62186666666662</v>
          </cell>
          <cell r="V241">
            <v>38.5</v>
          </cell>
          <cell r="W241">
            <v>32</v>
          </cell>
          <cell r="X241">
            <v>54.5</v>
          </cell>
          <cell r="Y241">
            <v>39.114992755641516</v>
          </cell>
          <cell r="Z241">
            <v>19566.949999999953</v>
          </cell>
          <cell r="AA241">
            <v>40.375010673591319</v>
          </cell>
          <cell r="AB241">
            <v>30214.76</v>
          </cell>
          <cell r="AC241">
            <v>50</v>
          </cell>
          <cell r="AD241">
            <v>55.833333333333336</v>
          </cell>
          <cell r="AE241">
            <v>44.666666666666664</v>
          </cell>
          <cell r="AF241">
            <v>813.02374033741091</v>
          </cell>
          <cell r="AG241">
            <v>95.981363574509089</v>
          </cell>
        </row>
        <row r="242">
          <cell r="A242">
            <v>44773</v>
          </cell>
          <cell r="B242">
            <v>52.889000000000003</v>
          </cell>
          <cell r="C242">
            <v>53.154000000000003</v>
          </cell>
          <cell r="D242">
            <v>50.182849275555775</v>
          </cell>
          <cell r="E242">
            <v>51.158473064694782</v>
          </cell>
          <cell r="F242">
            <v>49.278097917066418</v>
          </cell>
          <cell r="G242">
            <v>50.080857034918516</v>
          </cell>
          <cell r="H242">
            <v>35.652000000000001</v>
          </cell>
          <cell r="I242">
            <v>0.33505735813729276</v>
          </cell>
          <cell r="J242">
            <v>4.0069999999999997</v>
          </cell>
          <cell r="K242">
            <v>51.470999999999997</v>
          </cell>
          <cell r="L242">
            <v>49.332000000000001</v>
          </cell>
          <cell r="M242">
            <v>39.293999999999997</v>
          </cell>
          <cell r="N242">
            <v>37.531999999999996</v>
          </cell>
          <cell r="O242">
            <v>65.638999999999996</v>
          </cell>
          <cell r="P242">
            <v>52.42</v>
          </cell>
          <cell r="Q242">
            <v>46.68</v>
          </cell>
          <cell r="R242">
            <v>128.3925806451613</v>
          </cell>
          <cell r="S242">
            <v>23.971141225806456</v>
          </cell>
          <cell r="T242">
            <v>130.83240332258066</v>
          </cell>
          <cell r="U242">
            <v>131.1838064516129</v>
          </cell>
          <cell r="V242">
            <v>44.887096774193552</v>
          </cell>
          <cell r="W242">
            <v>32</v>
          </cell>
          <cell r="X242">
            <v>62.903225806451616</v>
          </cell>
          <cell r="Y242">
            <v>44.044351640245559</v>
          </cell>
          <cell r="Z242">
            <v>13814.714285714319</v>
          </cell>
          <cell r="AA242">
            <v>43.305195907138867</v>
          </cell>
          <cell r="AB242">
            <v>32732.952380952382</v>
          </cell>
          <cell r="AC242">
            <v>53.032258064516128</v>
          </cell>
          <cell r="AD242">
            <v>59.738709677419344</v>
          </cell>
          <cell r="AE242">
            <v>49.032258064516128</v>
          </cell>
          <cell r="AF242">
            <v>824.52774761156741</v>
          </cell>
          <cell r="AG242">
            <v>92.078203343911994</v>
          </cell>
        </row>
        <row r="243">
          <cell r="A243">
            <v>44804</v>
          </cell>
          <cell r="B243">
            <v>65.198999999999998</v>
          </cell>
          <cell r="C243">
            <v>65.555000000000007</v>
          </cell>
          <cell r="D243">
            <v>59.738426264411373</v>
          </cell>
          <cell r="E243">
            <v>60.708732744761285</v>
          </cell>
          <cell r="F243">
            <v>57.440087310138331</v>
          </cell>
          <cell r="G243">
            <v>58.141463688718915</v>
          </cell>
          <cell r="H243">
            <v>45.265999999999998</v>
          </cell>
          <cell r="I243">
            <v>0.335647848445011</v>
          </cell>
          <cell r="J243">
            <v>5.306</v>
          </cell>
          <cell r="K243">
            <v>60.087000000000003</v>
          </cell>
          <cell r="L243">
            <v>54.100999999999999</v>
          </cell>
          <cell r="M243">
            <v>43.795000000000002</v>
          </cell>
          <cell r="N243">
            <v>41.655999999999999</v>
          </cell>
          <cell r="O243">
            <v>74.757000000000005</v>
          </cell>
          <cell r="P243">
            <v>54.87</v>
          </cell>
          <cell r="Q243">
            <v>61.713999999999999</v>
          </cell>
          <cell r="R243">
            <v>135.26252258064514</v>
          </cell>
          <cell r="S243">
            <v>26.324826258064512</v>
          </cell>
          <cell r="T243">
            <v>136.9523038387097</v>
          </cell>
          <cell r="U243">
            <v>138.02382258064517</v>
          </cell>
          <cell r="V243">
            <v>61.435483870967744</v>
          </cell>
          <cell r="W243">
            <v>32</v>
          </cell>
          <cell r="X243">
            <v>83.806451612903231</v>
          </cell>
          <cell r="Y243">
            <v>59.844139903143379</v>
          </cell>
          <cell r="Z243">
            <v>11723.045454545412</v>
          </cell>
          <cell r="AA243">
            <v>57.794140584834416</v>
          </cell>
          <cell r="AB243">
            <v>22248.985909090909</v>
          </cell>
          <cell r="AC243">
            <v>66.435483870967744</v>
          </cell>
          <cell r="AD243">
            <v>73.451612903225808</v>
          </cell>
          <cell r="AE243">
            <v>62.435483870967744</v>
          </cell>
          <cell r="AF243">
            <v>877.58031660417305</v>
          </cell>
          <cell r="AG243">
            <v>91.850249175388356</v>
          </cell>
        </row>
        <row r="244">
          <cell r="A244">
            <v>44834</v>
          </cell>
          <cell r="B244">
            <v>71.658000000000001</v>
          </cell>
          <cell r="C244">
            <v>71.975999999999999</v>
          </cell>
          <cell r="D244">
            <v>65.972635562656947</v>
          </cell>
          <cell r="E244">
            <v>66.83981289486637</v>
          </cell>
          <cell r="F244">
            <v>63.655930366029231</v>
          </cell>
          <cell r="G244">
            <v>64.303221223085842</v>
          </cell>
          <cell r="H244">
            <v>53.356000000000002</v>
          </cell>
          <cell r="I244">
            <v>0.33719069574153843</v>
          </cell>
          <cell r="J244">
            <v>4.9539999999999997</v>
          </cell>
          <cell r="K244">
            <v>68.168999999999997</v>
          </cell>
          <cell r="L244">
            <v>58.981999999999999</v>
          </cell>
          <cell r="M244">
            <v>49.085000000000001</v>
          </cell>
          <cell r="N244">
            <v>48.372999999999998</v>
          </cell>
          <cell r="O244">
            <v>78.236999999999995</v>
          </cell>
          <cell r="P244">
            <v>57.75</v>
          </cell>
          <cell r="Q244">
            <v>69.551000000000002</v>
          </cell>
          <cell r="R244">
            <v>143.12683000000001</v>
          </cell>
          <cell r="S244">
            <v>27.330050400000001</v>
          </cell>
          <cell r="T244">
            <v>141.71358096666668</v>
          </cell>
          <cell r="U244">
            <v>145.69130000000001</v>
          </cell>
          <cell r="V244">
            <v>67.25</v>
          </cell>
          <cell r="W244">
            <v>32</v>
          </cell>
          <cell r="X244">
            <v>91.5</v>
          </cell>
          <cell r="Y244">
            <v>64.615876617330471</v>
          </cell>
          <cell r="Z244">
            <v>6392.8095238094684</v>
          </cell>
          <cell r="AA244">
            <v>63.847485041604642</v>
          </cell>
          <cell r="AB244">
            <v>24288.95619047619</v>
          </cell>
          <cell r="AC244">
            <v>72.25</v>
          </cell>
          <cell r="AD244">
            <v>79.75</v>
          </cell>
          <cell r="AE244">
            <v>68.25</v>
          </cell>
          <cell r="AF244">
            <v>911.76090054120061</v>
          </cell>
          <cell r="AG244">
            <v>89.797768887402526</v>
          </cell>
        </row>
      </sheetData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BCRA">
  <a:themeElements>
    <a:clrScheme name="BCR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8215C"/>
      </a:accent1>
      <a:accent2>
        <a:srgbClr val="8D001C"/>
      </a:accent2>
      <a:accent3>
        <a:srgbClr val="797E01"/>
      </a:accent3>
      <a:accent4>
        <a:srgbClr val="FF8500"/>
      </a:accent4>
      <a:accent5>
        <a:srgbClr val="F20017"/>
      </a:accent5>
      <a:accent6>
        <a:srgbClr val="999999"/>
      </a:accent6>
      <a:hlink>
        <a:srgbClr val="05215C"/>
      </a:hlink>
      <a:folHlink>
        <a:srgbClr val="ACAEC8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80800-2BF0-3348-A691-F5E898929381}">
  <sheetPr>
    <tabColor theme="4"/>
    <pageSetUpPr fitToPage="1"/>
  </sheetPr>
  <dimension ref="A1:R116"/>
  <sheetViews>
    <sheetView showGridLines="0" zoomScale="75" zoomScaleNormal="85" zoomScaleSheetLayoutView="100" workbookViewId="0">
      <pane xSplit="1" ySplit="7" topLeftCell="B41" activePane="bottomRight" state="frozen"/>
      <selection pane="topRight" activeCell="B1" sqref="B1"/>
      <selection pane="bottomLeft" activeCell="A8" sqref="A8"/>
      <selection pane="bottomRight" activeCell="H17" sqref="H17"/>
    </sheetView>
  </sheetViews>
  <sheetFormatPr baseColWidth="10" defaultColWidth="11.3984375" defaultRowHeight="13"/>
  <cols>
    <col min="1" max="1" width="65.3984375" style="1" customWidth="1"/>
    <col min="2" max="13" width="15.59765625" style="2" customWidth="1"/>
    <col min="14" max="14" width="15.59765625" style="1" customWidth="1"/>
    <col min="15" max="16" width="11.3984375" style="1"/>
    <col min="19" max="16384" width="11.3984375" style="1"/>
  </cols>
  <sheetData>
    <row r="1" spans="1:18" ht="14" customHeight="1">
      <c r="A1" s="57" t="s">
        <v>9</v>
      </c>
      <c r="B1" s="4"/>
    </row>
    <row r="2" spans="1:18" ht="8" customHeight="1"/>
    <row r="3" spans="1:18" s="3" customFormat="1" ht="23" customHeight="1">
      <c r="A3" s="139" t="s">
        <v>10</v>
      </c>
      <c r="B3" s="133" t="s">
        <v>11</v>
      </c>
      <c r="C3" s="133"/>
      <c r="D3" s="133"/>
      <c r="E3" s="133"/>
      <c r="F3" s="134"/>
      <c r="G3" s="133" t="str">
        <f>"Variaciones porcentuales promedio de "&amp;TEXT(B4,"mmm-YY")</f>
        <v>Variaciones porcentuales promedio de sep-22</v>
      </c>
      <c r="H3" s="133"/>
      <c r="I3" s="133"/>
      <c r="J3" s="133"/>
      <c r="K3" s="133"/>
      <c r="L3" s="134"/>
      <c r="M3" s="133" t="s">
        <v>84</v>
      </c>
      <c r="N3" s="133"/>
      <c r="Q3"/>
      <c r="R3"/>
    </row>
    <row r="4" spans="1:18" s="3" customFormat="1" ht="23" customHeight="1">
      <c r="A4" s="139"/>
      <c r="B4" s="135">
        <f>MAX('[1]Base Promedio'!A:A)</f>
        <v>44834</v>
      </c>
      <c r="C4" s="136">
        <f>EOMONTH(B4,-1)</f>
        <v>44804</v>
      </c>
      <c r="D4" s="136">
        <f>EOMONTH(C4,-1)</f>
        <v>44773</v>
      </c>
      <c r="E4" s="136">
        <f>EOMONTH(B4,-MONTH(B4))</f>
        <v>44561</v>
      </c>
      <c r="F4" s="140">
        <f>EOMONTH(B4,-12)</f>
        <v>44469</v>
      </c>
      <c r="G4" s="141" t="s">
        <v>12</v>
      </c>
      <c r="H4" s="142"/>
      <c r="I4" s="133" t="str">
        <f>"Acumulado en "&amp;YEAR(B4)</f>
        <v>Acumulado en 2022</v>
      </c>
      <c r="J4" s="133"/>
      <c r="K4" s="133" t="s">
        <v>13</v>
      </c>
      <c r="L4" s="134"/>
      <c r="M4" s="135">
        <f>B4</f>
        <v>44834</v>
      </c>
      <c r="N4" s="136">
        <f>EOMONTH(B4,-MONTH(B4))</f>
        <v>44561</v>
      </c>
      <c r="Q4"/>
      <c r="R4"/>
    </row>
    <row r="5" spans="1:18" s="3" customFormat="1" ht="23" customHeight="1">
      <c r="A5" s="139"/>
      <c r="B5" s="135"/>
      <c r="C5" s="136"/>
      <c r="D5" s="136"/>
      <c r="E5" s="136"/>
      <c r="F5" s="140"/>
      <c r="G5" s="45" t="s">
        <v>14</v>
      </c>
      <c r="H5" s="45" t="s">
        <v>15</v>
      </c>
      <c r="I5" s="45" t="s">
        <v>14</v>
      </c>
      <c r="J5" s="45" t="s">
        <v>15</v>
      </c>
      <c r="K5" s="45" t="s">
        <v>16</v>
      </c>
      <c r="L5" s="53" t="s">
        <v>17</v>
      </c>
      <c r="M5" s="135"/>
      <c r="N5" s="136"/>
      <c r="Q5"/>
      <c r="R5"/>
    </row>
    <row r="6" spans="1:18" ht="5" hidden="1" customHeight="1">
      <c r="G6" s="5"/>
      <c r="H6" s="5"/>
      <c r="I6" s="6"/>
      <c r="J6" s="6"/>
      <c r="K6" s="6"/>
      <c r="L6" s="6"/>
      <c r="M6" s="6"/>
      <c r="N6" s="6"/>
    </row>
    <row r="7" spans="1:18" ht="17" customHeight="1">
      <c r="A7" s="137" t="s">
        <v>18</v>
      </c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</row>
    <row r="8" spans="1:18" ht="20" customHeight="1">
      <c r="A8" s="16" t="s">
        <v>81</v>
      </c>
      <c r="B8" s="7">
        <f>VLOOKUP(B$4,'[1]Base Promedio'!$A:$CD,MATCH("Dep $ total",'[1]Base Promedio'!$A$1:$CD$1,0),0)</f>
        <v>15095699.233333334</v>
      </c>
      <c r="C8" s="7">
        <f>VLOOKUP(C$4,'[1]Base Promedio'!$A:$CD,MATCH("Dep $ total",'[1]Base Promedio'!$A$1:$CD$1,0),0)</f>
        <v>14061918.806451611</v>
      </c>
      <c r="D8" s="7">
        <f>VLOOKUP(D$4,'[1]Base Promedio'!$A:$CD,MATCH("Dep $ total",'[1]Base Promedio'!$A$1:$CD$1,0),0)</f>
        <v>13536628.741935486</v>
      </c>
      <c r="E8" s="7">
        <f>VLOOKUP(E$4,'[1]Base Promedio'!$A:$CD,MATCH("Dep $ total",'[1]Base Promedio'!$A$1:$CD$1,0),0)</f>
        <v>9585924.3225806449</v>
      </c>
      <c r="F8" s="7">
        <f>VLOOKUP(F$4,'[1]Base Promedio'!$A:$CD,MATCH("Dep $ total",'[1]Base Promedio'!$A$1:$CD$1,0),0)</f>
        <v>8379369.833333334</v>
      </c>
      <c r="G8" s="6">
        <f>(B8/C8)-1</f>
        <v>7.3516313179637027E-2</v>
      </c>
      <c r="H8" s="6">
        <f>((VLOOKUP(B$4,'[1]Nivel se'!$A:$CB,MATCH("Dep $ total",'[1]Nivel se'!$A$1:$CB$1,0),0)/VLOOKUP(EOMONTH($B$4,-1)+1,[1]Inflación!$A:$G,4,0))/VLOOKUP(C$4,'[1]Nivel se'!$A:$CB,MATCH("Dep $ total",'[1]Nivel se'!$A$1:$CB$1,0),0))-1</f>
        <v>1.8431839992246291E-2</v>
      </c>
      <c r="I8" s="6">
        <f>B8/E8-1</f>
        <v>0.5747776349301903</v>
      </c>
      <c r="J8" s="6">
        <f>((VLOOKUP(B$4,'[1]Nivel se'!$A:$CB,MATCH("Dep $ total",'[1]Nivel se'!$A$1:$CB$1,0),0)/VLOOKUP(EOMONTH($B$4,-1)+1,[1]Inflación!$A:$G,7,0))/VLOOKUP(E$4,'[1]Nivel se'!$A:$CB,MATCH("Dep $ total",'[1]Nivel se'!$A$1:$CB$1,0),0))-1</f>
        <v>-3.9879978713269315E-2</v>
      </c>
      <c r="K8" s="6">
        <f t="shared" ref="K8:K32" si="0">B8/F8-1</f>
        <v>0.80153156306364237</v>
      </c>
      <c r="L8" s="6">
        <f>(B8/VLOOKUP(EOMONTH($B$4,-1)+1,[1]Inflación!$A:$G,6,0))/F8-1</f>
        <v>-2.1931937426095449E-2</v>
      </c>
      <c r="M8" s="8">
        <f>VLOOKUP(M$4,'[1]Nivel se'!$A:$CB,MATCH("Dep $ total",'[1]Nivel se'!$A$1:$CB$1,0),0)/VLOOKUP(M$4,'[1]Nivel se'!$A:$CB,MATCH("PBI se",'[1]Nivel se'!$A$1:$CB$1,0),0)</f>
        <v>0.17237190979566094</v>
      </c>
      <c r="N8" s="8">
        <f>VLOOKUP(N$4,'[1]Nivel se'!$A:$CB,MATCH("Dep $ total",'[1]Nivel se'!$A$1:$CB$1,0),0)/VLOOKUP(N$4,'[1]Nivel se'!$A:$CB,MATCH("PBI se",'[1]Nivel se'!$A$1:$CB$1,0),0)</f>
        <v>0.17481679140879097</v>
      </c>
    </row>
    <row r="9" spans="1:18" ht="17" customHeight="1">
      <c r="A9" s="55" t="s">
        <v>19</v>
      </c>
      <c r="B9" s="56">
        <f>VLOOKUP(B$4,'[1]Base Promedio'!$A:$CD,MATCH("Dep $ priv",'[1]Base Promedio'!$A$1:$CD$1,0),0)</f>
        <v>12274160.800000001</v>
      </c>
      <c r="C9" s="56">
        <f>VLOOKUP(C$4,'[1]Base Promedio'!$A:$CD,MATCH("Dep $ priv",'[1]Base Promedio'!$A$1:$CD$1,0),0)</f>
        <v>11430941.64516129</v>
      </c>
      <c r="D9" s="56">
        <f>VLOOKUP(D$4,'[1]Base Promedio'!$A:$CD,MATCH("Dep $ priv",'[1]Base Promedio'!$A$1:$CD$1,0),0)</f>
        <v>11107578.77419355</v>
      </c>
      <c r="E9" s="56">
        <f>VLOOKUP(E$4,'[1]Base Promedio'!$A:$CD,MATCH("Dep $ priv",'[1]Base Promedio'!$A$1:$CD$1,0),0)</f>
        <v>7725433</v>
      </c>
      <c r="F9" s="56">
        <f>VLOOKUP(F$4,'[1]Base Promedio'!$A:$CD,MATCH("Dep $ priv",'[1]Base Promedio'!$A$1:$CD$1,0),0)</f>
        <v>6752798.4666666668</v>
      </c>
      <c r="G9" s="23">
        <f t="shared" ref="G9:G22" si="1">(B9/C9)-1</f>
        <v>7.3766377347892931E-2</v>
      </c>
      <c r="H9" s="23">
        <f>((VLOOKUP(B$4,'[1]Nivel se'!$A:$CB,MATCH("Dep $ priv",'[1]Nivel se'!$A$1:$CB$1,0),0)/VLOOKUP(EOMONTH($B$4,-1)+1,[1]Inflación!$A:$G,4,0))/VLOOKUP(C$4,'[1]Nivel se'!$A:$CB,MATCH("Dep $ priv",'[1]Nivel se'!$A$1:$CB$1,0),0))-1</f>
        <v>2.1381748213961105E-2</v>
      </c>
      <c r="I9" s="23">
        <f t="shared" ref="I9:I32" si="2">B9/E9-1</f>
        <v>0.58879907443375679</v>
      </c>
      <c r="J9" s="23">
        <f>((VLOOKUP(B$4,'[1]Nivel se'!$A:$CB,MATCH("Dep $ priv",'[1]Nivel se'!$A$1:$CB$1,0),0)/VLOOKUP(EOMONTH($B$4,-1)+1,[1]Inflación!$A:$G,7,0))/VLOOKUP(E$4,'[1]Nivel se'!$A:$CB,MATCH("Dep $ priv",'[1]Nivel se'!$A$1:$CB$1,0),0))-1</f>
        <v>-2.9230855882755313E-2</v>
      </c>
      <c r="K9" s="23">
        <f t="shared" si="0"/>
        <v>0.81764062123103787</v>
      </c>
      <c r="L9" s="23">
        <f>(B9/VLOOKUP(EOMONTH($B$4,-1)+1,[1]Inflación!$A:$G,6,0))/F9-1</f>
        <v>-1.3186181517783169E-2</v>
      </c>
      <c r="M9" s="25">
        <f>VLOOKUP(M$4,'[1]Nivel se'!$A:$CB,MATCH("Dep $ priv",'[1]Nivel se'!$A$1:$CB$1,0),0)/VLOOKUP(M$4,'[1]Nivel se'!$A:$CB,MATCH("PBI se",'[1]Nivel se'!$A$1:$CB$1,0),0)</f>
        <v>0.14030143399547815</v>
      </c>
      <c r="N9" s="25">
        <f>VLOOKUP(N$4,'[1]Nivel se'!$A:$CB,MATCH("Dep $ priv",'[1]Nivel se'!$A$1:$CB$1,0),0)/VLOOKUP(N$4,'[1]Nivel se'!$A:$CB,MATCH("PBI se",'[1]Nivel se'!$A$1:$CB$1,0),0)</f>
        <v>0.14073053012865003</v>
      </c>
    </row>
    <row r="10" spans="1:18" ht="17" customHeight="1">
      <c r="A10" s="54" t="s">
        <v>20</v>
      </c>
      <c r="B10" s="11">
        <f>VLOOKUP(B$4,'[1]Base Promedio'!$A:$CD,MATCH("Vista $ priv",'[1]Base Promedio'!$A$1:$CD$1,0),0)</f>
        <v>5798199.6333333338</v>
      </c>
      <c r="C10" s="11">
        <f>VLOOKUP(C$4,'[1]Base Promedio'!$A:$CD,MATCH("Vista $ priv",'[1]Base Promedio'!$A$1:$CD$1,0),0)</f>
        <v>5438671.7096774196</v>
      </c>
      <c r="D10" s="11">
        <f>VLOOKUP(D$4,'[1]Base Promedio'!$A:$CD,MATCH("Vista $ priv",'[1]Base Promedio'!$A$1:$CD$1,0),0)</f>
        <v>5431736.6451612907</v>
      </c>
      <c r="E10" s="11">
        <f>VLOOKUP(E$4,'[1]Base Promedio'!$A:$CD,MATCH("Vista $ priv",'[1]Base Promedio'!$A$1:$CD$1,0),0)</f>
        <v>4094909.6451612902</v>
      </c>
      <c r="F10" s="11">
        <f>VLOOKUP(F$4,'[1]Base Promedio'!$A:$CD,MATCH("Vista $ priv",'[1]Base Promedio'!$A$1:$CD$1,0),0)</f>
        <v>3339022</v>
      </c>
      <c r="G10" s="6">
        <f t="shared" si="1"/>
        <v>6.6105832976860901E-2</v>
      </c>
      <c r="H10" s="6">
        <f>((VLOOKUP(B$4,'[1]Nivel se'!$A:$CB,MATCH("Vista $ priv",'[1]Nivel se'!$A$1:$CB$1,0),0)/VLOOKUP(EOMONTH($B$4,-1)+1,[1]Inflación!$A:$G,4,0))/VLOOKUP(C$4,'[1]Nivel se'!$A:$CB,MATCH("Vista $ priv",'[1]Nivel se'!$A$1:$CB$1,0),0))-1</f>
        <v>9.4370022467926695E-3</v>
      </c>
      <c r="I10" s="6">
        <f t="shared" si="2"/>
        <v>0.41595300892285114</v>
      </c>
      <c r="J10" s="6">
        <f>((VLOOKUP(B$4,'[1]Nivel se'!$A:$CB,MATCH("Vista $ priv",'[1]Nivel se'!$A$1:$CB$1,0),0)/VLOOKUP(EOMONTH($B$4,-1)+1,[1]Inflación!$A:$G,7,0))/VLOOKUP(E$4,'[1]Nivel se'!$A:$CB,MATCH("Vista $ priv",'[1]Nivel se'!$A$1:$CB$1,0),0))-1</f>
        <v>-7.8954334044673224E-2</v>
      </c>
      <c r="K10" s="6">
        <f t="shared" si="0"/>
        <v>0.73649638526890016</v>
      </c>
      <c r="L10" s="6">
        <f>(B10/VLOOKUP(EOMONTH($B$4,-1)+1,[1]Inflación!$A:$G,6,0))/F10-1</f>
        <v>-5.7240133879052024E-2</v>
      </c>
      <c r="M10" s="8">
        <f>VLOOKUP(M$4,'[1]Nivel se'!$A:$CB,MATCH("Vista $ priv",'[1]Nivel se'!$A$1:$CB$1,0),0)/VLOOKUP(M$4,'[1]Nivel se'!$A:$CB,MATCH("PBI se",'[1]Nivel se'!$A$1:$CB$1,0),0)</f>
        <v>6.7096308415680844E-2</v>
      </c>
      <c r="N10" s="8">
        <f>VLOOKUP(N$4,'[1]Nivel se'!$A:$CB,MATCH("Vista $ priv",'[1]Nivel se'!$A$1:$CB$1,0),0)/VLOOKUP(N$4,'[1]Nivel se'!$A:$CB,MATCH("PBI se",'[1]Nivel se'!$A$1:$CB$1,0),0)</f>
        <v>7.0934847694694672E-2</v>
      </c>
    </row>
    <row r="11" spans="1:18" ht="16.5" customHeight="1">
      <c r="A11" s="21" t="s">
        <v>21</v>
      </c>
      <c r="B11" s="56">
        <f>VLOOKUP(B$4,'[1]Base Promedio'!$A:$CD,MATCH("Vista no rem",'[1]Base Promedio'!$A$1:$CD$1,0),0)</f>
        <v>4224753.9853333337</v>
      </c>
      <c r="C11" s="56">
        <f>VLOOKUP(C$4,'[1]Base Promedio'!$A:$CD,MATCH("Vista no rem",'[1]Base Promedio'!$A$1:$CD$1,0),0)</f>
        <v>4096128.9536774196</v>
      </c>
      <c r="D11" s="56">
        <f>VLOOKUP(D$4,'[1]Base Promedio'!$A:$CD,MATCH("Vista no rem",'[1]Base Promedio'!$A$1:$CD$1,0),0)</f>
        <v>4233794.7391612902</v>
      </c>
      <c r="E11" s="56">
        <f>VLOOKUP(E$4,'[1]Base Promedio'!$A:$CD,MATCH("Vista no rem",'[1]Base Promedio'!$A$1:$CD$1,0),0)</f>
        <v>3283151.7031612904</v>
      </c>
      <c r="F11" s="56">
        <f>VLOOKUP(F$4,'[1]Base Promedio'!$A:$CD,MATCH("Vista no rem",'[1]Base Promedio'!$A$1:$CD$1,0),0)</f>
        <v>2662606.5060000001</v>
      </c>
      <c r="G11" s="23">
        <f>(B11/C11)-1</f>
        <v>3.1401607007620624E-2</v>
      </c>
      <c r="H11" s="23">
        <f>((VLOOKUP(B$4,'[1]Nivel se'!$A:$CB,MATCH("Vista no rem",'[1]Nivel se'!$A$1:$CB$1,0),0)/VLOOKUP(EOMONTH($B$4,-1)+1,[1]Inflación!$A:$G,4,0))/VLOOKUP(C$4,'[1]Nivel se'!$A:$CB,MATCH("Vista no rem",'[1]Nivel se'!$A$1:$CB$1,0),0))-1</f>
        <v>-1.9625227293396774E-2</v>
      </c>
      <c r="I11" s="23">
        <f>B11/E11-1</f>
        <v>0.28679828631293236</v>
      </c>
      <c r="J11" s="23">
        <f>((VLOOKUP(B$4,'[1]Nivel se'!$A:$CB,MATCH("Vista no rem",'[1]Nivel se'!$A$1:$CB$1,0),0)/VLOOKUP(EOMONTH($B$4,-1)+1,[1]Inflación!$A:$G,7,0))/VLOOKUP(E$4,'[1]Nivel se'!$A:$CB,MATCH("Vista no rem",'[1]Nivel se'!$A$1:$CB$1,0),0))-1</f>
        <v>-0.14524677004664088</v>
      </c>
      <c r="K11" s="23">
        <f>B11/F11-1</f>
        <v>0.58669858869988567</v>
      </c>
      <c r="L11" s="23">
        <f>(B11/VLOOKUP(EOMONTH($B$4,-1)+1,[1]Inflación!$A:$G,6,0))/F11-1</f>
        <v>-0.13856673601692415</v>
      </c>
      <c r="M11" s="25">
        <f>VLOOKUP(M$4,'[1]Nivel se'!$A:$CB,MATCH("Vista no rem",'[1]Nivel se'!$A$1:$CB$1,0),0)/VLOOKUP(M$4,'[1]Nivel se'!$A:$CB,MATCH("PBI se",'[1]Nivel se'!$A$1:$CB$1,0),0)</f>
        <v>4.9212040038917063E-2</v>
      </c>
      <c r="N11" s="25">
        <f>VLOOKUP(N$4,'[1]Nivel se'!$A:$CB,MATCH("Vista no rem",'[1]Nivel se'!$A$1:$CB$1,0),0)/VLOOKUP(N$4,'[1]Nivel se'!$A:$CB,MATCH("PBI se",'[1]Nivel se'!$A$1:$CB$1,0),0)</f>
        <v>5.6062543281653193E-2</v>
      </c>
    </row>
    <row r="12" spans="1:18" ht="17" customHeight="1">
      <c r="A12" s="13" t="s">
        <v>22</v>
      </c>
      <c r="B12" s="11">
        <f>VLOOKUP(B$4,'[1]Base Promedio'!$A:$CD,MATCH("Vista rem",'[1]Base Promedio'!$A$1:$CD$1,0),0)</f>
        <v>1573445.648</v>
      </c>
      <c r="C12" s="11">
        <f>VLOOKUP(C$4,'[1]Base Promedio'!$A:$CD,MATCH("Vista rem",'[1]Base Promedio'!$A$1:$CD$1,0),0)</f>
        <v>1342542.7560000001</v>
      </c>
      <c r="D12" s="11">
        <f>VLOOKUP(D$4,'[1]Base Promedio'!$A:$CD,MATCH("Vista rem",'[1]Base Promedio'!$A$1:$CD$1,0),0)</f>
        <v>1197941.906</v>
      </c>
      <c r="E12" s="11">
        <f>VLOOKUP(E$4,'[1]Base Promedio'!$A:$CD,MATCH("Vista rem",'[1]Base Promedio'!$A$1:$CD$1,0),0)</f>
        <v>811757.94199999992</v>
      </c>
      <c r="F12" s="11">
        <f>VLOOKUP(F$4,'[1]Base Promedio'!$A:$CD,MATCH("Vista rem",'[1]Base Promedio'!$A$1:$CD$1,0),0)</f>
        <v>676415.49399999995</v>
      </c>
      <c r="G12" s="6">
        <f t="shared" si="1"/>
        <v>0.17198922787975635</v>
      </c>
      <c r="H12" s="6">
        <f>((VLOOKUP(B$4,'[1]Nivel se'!$A:$CB,MATCH("Vista rem",'[1]Nivel se'!$A$1:$CB$1,0),0)/VLOOKUP(EOMONTH($B$4,-1)+1,[1]Inflación!$A:$G,4,0))/VLOOKUP(C$4,'[1]Nivel se'!$A:$CB,MATCH("Vista rem",'[1]Nivel se'!$A$1:$CB$1,0),0))-1</f>
        <v>9.9091221009427688E-2</v>
      </c>
      <c r="I12" s="6">
        <f t="shared" si="2"/>
        <v>0.9383187605450003</v>
      </c>
      <c r="J12" s="6">
        <f>((VLOOKUP(B$4,'[1]Nivel se'!$A:$CB,MATCH("Vista rem",'[1]Nivel se'!$A$1:$CB$1,0),0)/VLOOKUP(EOMONTH($B$4,-1)+1,[1]Inflación!$A:$G,7,0))/VLOOKUP(E$4,'[1]Nivel se'!$A:$CB,MATCH("Vista rem",'[1]Nivel se'!$A$1:$CB$1,0),0))-1</f>
        <v>0.17094120731793705</v>
      </c>
      <c r="K12" s="6">
        <f t="shared" si="0"/>
        <v>1.3261525821878943</v>
      </c>
      <c r="L12" s="6">
        <f>(B12/VLOOKUP(EOMONTH($B$4,-1)+1,[1]Inflación!$A:$G,6,0))/F12-1</f>
        <v>0.26288964121325553</v>
      </c>
      <c r="M12" s="8">
        <f>VLOOKUP(M$4,'[1]Nivel se'!$A:$CB,MATCH("Vista rem",'[1]Nivel se'!$A$1:$CB$1,0),0)/VLOOKUP(M$4,'[1]Nivel se'!$A:$CB,MATCH("PBI se",'[1]Nivel se'!$A$1:$CB$1,0),0)</f>
        <v>1.7884268376763775E-2</v>
      </c>
      <c r="N12" s="8">
        <f>VLOOKUP(N$4,'[1]Nivel se'!$A:$CB,MATCH("Vista rem",'[1]Nivel se'!$A$1:$CB$1,0),0)/VLOOKUP(N$4,'[1]Nivel se'!$A:$CB,MATCH("PBI se",'[1]Nivel se'!$A$1:$CB$1,0),0)</f>
        <v>1.4872304413041474E-2</v>
      </c>
    </row>
    <row r="13" spans="1:18" ht="17" hidden="1" customHeight="1">
      <c r="A13" s="13"/>
      <c r="B13" s="56">
        <f>VLOOKUP(B$4,'[1]Base Promedio'!$A:$CD,MATCH("Dep $ total",'[1]Base Promedio'!$A$1:$CD$1,0),0)</f>
        <v>15095699.233333334</v>
      </c>
      <c r="C13" s="56">
        <f>VLOOKUP(C$4,'[1]Base Promedio'!$A:$CD,MATCH("Dep $ total",'[1]Base Promedio'!$A$1:$CD$1,0),0)</f>
        <v>14061918.806451611</v>
      </c>
      <c r="D13" s="56">
        <f>VLOOKUP(D$4,'[1]Base Promedio'!$A:$CD,MATCH("Dep $ total",'[1]Base Promedio'!$A$1:$CD$1,0),0)</f>
        <v>13536628.741935486</v>
      </c>
      <c r="E13" s="56">
        <f>VLOOKUP(E$4,'[1]Base Promedio'!$A:$CD,MATCH("Dep $ total",'[1]Base Promedio'!$A$1:$CD$1,0),0)</f>
        <v>9585924.3225806449</v>
      </c>
      <c r="F13" s="56">
        <f>VLOOKUP(F$4,'[1]Base Promedio'!$A:$CD,MATCH("Dep $ total",'[1]Base Promedio'!$A$1:$CD$1,0),0)</f>
        <v>8379369.833333334</v>
      </c>
      <c r="G13" s="5"/>
      <c r="H13" s="6">
        <f>((VLOOKUP(B$4,'[1]Nivel se'!$A:$CB,MATCH("Dep $ total",'[1]Nivel se'!$A$1:$CB$1,0),0)/VLOOKUP(EOMONTH($B$4,-1)+1,[1]Inflación!$A:$G,4,0))/VLOOKUP(C$4,'[1]Nivel se'!$A:$CB,MATCH("Dep $ total",'[1]Nivel se'!$A$1:$CB$1,0),0))-1</f>
        <v>1.8431839992246291E-2</v>
      </c>
      <c r="I13" s="6"/>
      <c r="J13" s="6">
        <f>((VLOOKUP(D$4,'[1]Nivel se'!$A:$CB,MATCH("Dep $ total",'[1]Nivel se'!$A$1:$CB$1,0),0)/VLOOKUP(EOMONTH($B$4,-1)+1,[1]Inflación!$A:$G,4,0))/VLOOKUP(E$4,'[1]Nivel se'!$A:$CB,MATCH("Dep $ total",'[1]Nivel se'!$A$1:$CB$1,0),0))-1</f>
        <v>0.3083423878374405</v>
      </c>
      <c r="K13" s="6"/>
      <c r="L13" s="6"/>
      <c r="M13" s="8" t="e">
        <f>((VLOOKUP(G$4,'[1]Nivel se'!$A:$CB,MATCH("Dep $ total",'[1]Nivel se'!$A$1:$CB$1,0),0)/VLOOKUP(EOMONTH($B$4,-1)+1,[1]Inflación!$A:$G,4,0))/VLOOKUP(H$4,'[1]Nivel se'!$A:$CB,MATCH("Dep $ total",'[1]Nivel se'!$A$1:$CB$1,0),0))-1</f>
        <v>#N/A</v>
      </c>
      <c r="N13" s="8" t="e">
        <f>((VLOOKUP(H$4,'[1]Nivel se'!$A:$CB,MATCH("Dep $ total",'[1]Nivel se'!$A$1:$CB$1,0),0)/VLOOKUP(EOMONTH($B$4,-1)+1,[1]Inflación!$A:$G,4,0))/VLOOKUP(I$4,'[1]Nivel se'!$A:$CB,MATCH("Dep $ total",'[1]Nivel se'!$A$1:$CB$1,0),0))-1</f>
        <v>#N/A</v>
      </c>
    </row>
    <row r="14" spans="1:18" ht="17" customHeight="1">
      <c r="A14" s="39" t="s">
        <v>77</v>
      </c>
      <c r="B14" s="27">
        <f>VLOOKUP(B$4,'[1]Base Promedio'!$A:$CD,MATCH("Plazo $ priv",'[1]Base Promedio'!$A$1:$CD$1,0),0)</f>
        <v>6475961.166666667</v>
      </c>
      <c r="C14" s="27">
        <f>VLOOKUP(C$4,'[1]Base Promedio'!$A:$CD,MATCH("Plazo $ priv",'[1]Base Promedio'!$A$1:$CD$1,0),0)</f>
        <v>5992269.9354838701</v>
      </c>
      <c r="D14" s="27">
        <f>VLOOKUP(D$4,'[1]Base Promedio'!$A:$CD,MATCH("Plazo $ priv",'[1]Base Promedio'!$A$1:$CD$1,0),0)</f>
        <v>5675842.1290322589</v>
      </c>
      <c r="E14" s="27">
        <f>VLOOKUP(E$4,'[1]Base Promedio'!$A:$CD,MATCH("Plazo $ priv",'[1]Base Promedio'!$A$1:$CD$1,0),0)</f>
        <v>3630523.3548387098</v>
      </c>
      <c r="F14" s="27">
        <f>VLOOKUP(F$4,'[1]Base Promedio'!$A:$CD,MATCH("Plazo $ priv",'[1]Base Promedio'!$A$1:$CD$1,0),0)</f>
        <v>3413776.4666666668</v>
      </c>
      <c r="G14" s="23">
        <f t="shared" si="1"/>
        <v>8.0719199300179678E-2</v>
      </c>
      <c r="H14" s="23">
        <f>((VLOOKUP(B$4,'[1]Nivel se'!$A:$CB,MATCH("Plazo $ priv",'[1]Nivel se'!$A$1:$CB$1,0),0)/VLOOKUP(EOMONTH($B$4,-1)+1,[1]Inflación!$A:$G,4,0))/VLOOKUP(C$4,'[1]Nivel se'!$A:$CB,MATCH("Plazo $ priv",'[1]Nivel se'!$A$1:$CB$1,0),0))-1</f>
        <v>3.2580738122430564E-2</v>
      </c>
      <c r="I14" s="23">
        <f t="shared" si="2"/>
        <v>0.78375416812443799</v>
      </c>
      <c r="J14" s="23">
        <f>((VLOOKUP(B$4,'[1]Nivel se'!$A:$CB,MATCH("Plazo $ priv",'[1]Nivel se'!$A$1:$CB$1,0),0)/VLOOKUP(EOMONTH($B$4,-1)+1,[1]Inflación!$A:$G,7,0))/VLOOKUP(E$4,'[1]Nivel se'!$A:$CB,MATCH("Plazo $ priv",'[1]Nivel se'!$A$1:$CB$1,0),0))-1</f>
        <v>2.1304180487204727E-2</v>
      </c>
      <c r="K14" s="23">
        <f t="shared" si="0"/>
        <v>0.89700797046914627</v>
      </c>
      <c r="L14" s="23">
        <f>(B14/VLOOKUP(EOMONTH($B$4,-1)+1,[1]Inflación!$A:$G,6,0))/F14-1</f>
        <v>2.9903082690795557E-2</v>
      </c>
      <c r="M14" s="25">
        <f>VLOOKUP(M$4,'[1]Nivel se'!$A:$CB,MATCH("Plazo $ priv",'[1]Nivel se'!$A$1:$CB$1,0),0)/VLOOKUP(M$4,'[1]Nivel se'!$A:$CB,MATCH("PBI se",'[1]Nivel se'!$A$1:$CB$1,0),0)</f>
        <v>7.3205125579797317E-2</v>
      </c>
      <c r="N14" s="25">
        <f>VLOOKUP(N$4,'[1]Nivel se'!$A:$CB,MATCH("Plazo $ priv",'[1]Nivel se'!$A$1:$CB$1,0),0)/VLOOKUP(N$4,'[1]Nivel se'!$A:$CB,MATCH("PBI se",'[1]Nivel se'!$A$1:$CB$1,0),0)</f>
        <v>6.9795682433955369E-2</v>
      </c>
    </row>
    <row r="15" spans="1:18" ht="17" customHeight="1">
      <c r="A15" s="13" t="s">
        <v>23</v>
      </c>
      <c r="B15" s="11">
        <f>VLOOKUP(B$4,'[1]Base Promedio'!$A:$CD,MATCH("PF $ priv",'[1]Base Promedio'!$A$1:$CD$1,0),0)</f>
        <v>6290164</v>
      </c>
      <c r="C15" s="11">
        <f>VLOOKUP(C$4,'[1]Base Promedio'!$A:$CD,MATCH("PF $ priv",'[1]Base Promedio'!$A$1:$CD$1,0),0)</f>
        <v>5812418.0322580636</v>
      </c>
      <c r="D15" s="11">
        <f>VLOOKUP(D$4,'[1]Base Promedio'!$A:$CD,MATCH("PF $ priv",'[1]Base Promedio'!$A$1:$CD$1,0),0)</f>
        <v>5493813.6129032262</v>
      </c>
      <c r="E15" s="11">
        <f>VLOOKUP(E$4,'[1]Base Promedio'!$A:$CD,MATCH("PF $ priv",'[1]Base Promedio'!$A$1:$CD$1,0),0)</f>
        <v>3482488.6774193551</v>
      </c>
      <c r="F15" s="11">
        <f>VLOOKUP(F$4,'[1]Base Promedio'!$A:$CD,MATCH("PF $ priv",'[1]Base Promedio'!$A$1:$CD$1,0),0)</f>
        <v>3294927.9</v>
      </c>
      <c r="G15" s="6">
        <f t="shared" si="1"/>
        <v>8.219401376337987E-2</v>
      </c>
      <c r="H15" s="6">
        <f>((VLOOKUP(B$4,'[1]Nivel se'!$A:$CB,MATCH("PF $ priv",'[1]Nivel se'!$A$1:$CB$1,0),0)/VLOOKUP(EOMONTH($B$4,-1)+1,[1]Inflación!$A:$G,4,0))/VLOOKUP(C$4,'[1]Nivel se'!$A:$CB,MATCH("PF $ priv",'[1]Nivel se'!$A$1:$CB$1,0),0))-1</f>
        <v>3.4604031339265706E-2</v>
      </c>
      <c r="I15" s="6">
        <f t="shared" si="2"/>
        <v>0.80622669092530397</v>
      </c>
      <c r="J15" s="6">
        <f>((VLOOKUP(B$4,'[1]Nivel se'!$A:$CB,MATCH("PF $ priv",'[1]Nivel se'!$A$1:$CB$1,0),0)/VLOOKUP(EOMONTH($B$4,-1)+1,[1]Inflación!$A:$G,7,0))/VLOOKUP(E$4,'[1]Nivel se'!$A:$CB,MATCH("PF $ priv",'[1]Nivel se'!$A$1:$CB$1,0),0))-1</f>
        <v>3.1941251649268088E-2</v>
      </c>
      <c r="K15" s="6">
        <f t="shared" si="0"/>
        <v>0.90904450443361751</v>
      </c>
      <c r="L15" s="6">
        <f>(B15/VLOOKUP(EOMONTH($B$4,-1)+1,[1]Inflación!$A:$G,6,0))/F15-1</f>
        <v>3.6437827735570361E-2</v>
      </c>
      <c r="M15" s="8">
        <f>VLOOKUP(M$4,'[1]Nivel se'!$A:$CB,MATCH("PF $ priv",'[1]Nivel se'!$A$1:$CB$1,0),0)/VLOOKUP(M$4,'[1]Nivel se'!$A:$CB,MATCH("PBI se",'[1]Nivel se'!$A$1:$CB$1,0),0)</f>
        <v>7.1093297696493793E-2</v>
      </c>
      <c r="N15" s="8">
        <f>VLOOKUP(N$4,'[1]Nivel se'!$A:$CB,MATCH("PF $ priv",'[1]Nivel se'!$A$1:$CB$1,0),0)/VLOOKUP(N$4,'[1]Nivel se'!$A:$CB,MATCH("PBI se",'[1]Nivel se'!$A$1:$CB$1,0),0)</f>
        <v>6.7083523214616261E-2</v>
      </c>
    </row>
    <row r="16" spans="1:18" ht="17" customHeight="1">
      <c r="A16" s="38" t="s">
        <v>24</v>
      </c>
      <c r="B16" s="27">
        <f>VLOOKUP(B$4,'[1]Base Promedio'!$A:$CD,MATCH("Plazo Fijo No Ajustable por CER Priv",'[1]Base Promedio'!$A$1:$CD$1,0),0)</f>
        <v>5899273.1679999996</v>
      </c>
      <c r="C16" s="27">
        <f>VLOOKUP(C$4,'[1]Base Promedio'!$A:$CD,MATCH("Plazo Fijo No Ajustable por CER Priv",'[1]Base Promedio'!$A$1:$CD$1,0),0)</f>
        <v>5412943.9342580633</v>
      </c>
      <c r="D16" s="27">
        <f>VLOOKUP(D$4,'[1]Base Promedio'!$A:$CD,MATCH("Plazo Fijo No Ajustable por CER Priv",'[1]Base Promedio'!$A$1:$CD$1,0),0)</f>
        <v>5106749.094903226</v>
      </c>
      <c r="E16" s="27">
        <f>VLOOKUP(E$4,'[1]Base Promedio'!$A:$CD,MATCH("Plazo Fijo No Ajustable por CER Priv",'[1]Base Promedio'!$A$1:$CD$1,0),0)</f>
        <v>3322812.969419355</v>
      </c>
      <c r="F16" s="27">
        <f>VLOOKUP(F$4,'[1]Base Promedio'!$A:$CD,MATCH("Plazo Fijo No Ajustable por CER Priv",'[1]Base Promedio'!$A$1:$CD$1,0),0)</f>
        <v>3123308.0549999997</v>
      </c>
      <c r="G16" s="23">
        <f t="shared" si="1"/>
        <v>8.9845607057556842E-2</v>
      </c>
      <c r="H16" s="23">
        <f>((VLOOKUP(B$4,'[1]Nivel se'!$A:$CB,MATCH("Plazo Fijo No Ajustable por CER Priv",'[1]Nivel se'!$A$1:$CB$1,0),0)/VLOOKUP(EOMONTH($B$4,-1)+1,[1]Inflación!$A:$G,4,0))/VLOOKUP(C$4,'[1]Nivel se'!$A:$CB,MATCH("Plazo Fijo No Ajustable por CER Priv",'[1]Nivel se'!$A$1:$CB$1,0),0))-1</f>
        <v>4.1919142278379562E-2</v>
      </c>
      <c r="I16" s="23">
        <f t="shared" si="2"/>
        <v>0.77538526010715203</v>
      </c>
      <c r="J16" s="23">
        <f>((VLOOKUP(B$4,'[1]Nivel se'!$A:$CB,MATCH("Plazo Fijo No Ajustable por CER Priv",'[1]Nivel se'!$A$1:$CB$1,0),0)/VLOOKUP(EOMONTH($B$4,-1)+1,[1]Inflación!$A:$G,7,0))/VLOOKUP(E$4,'[1]Nivel se'!$A:$CB,MATCH("Plazo Fijo No Ajustable por CER Priv",'[1]Nivel se'!$A$1:$CB$1,0),0))-1</f>
        <v>1.432079189134372E-2</v>
      </c>
      <c r="K16" s="23">
        <f t="shared" si="0"/>
        <v>0.88879004700034314</v>
      </c>
      <c r="L16" s="23">
        <f>(B16/VLOOKUP(EOMONTH($B$4,-1)+1,[1]Inflación!$A:$G,6,0))/F16-1</f>
        <v>2.5441496421474641E-2</v>
      </c>
      <c r="M16" s="25">
        <f>VLOOKUP(M$4,'[1]Nivel se'!$A:$CB,MATCH("Plazo Fijo No Ajustable por CER Priv",'[1]Nivel se'!$A$1:$CB$1,0),0)/VLOOKUP(M$4,'[1]Nivel se'!$A:$CB,MATCH("PBI se",'[1]Nivel se'!$A$1:$CB$1,0),0)</f>
        <v>6.6675333667860173E-2</v>
      </c>
      <c r="N16" s="25">
        <f>VLOOKUP(N$4,'[1]Nivel se'!$A:$CB,MATCH("Plazo Fijo No Ajustable por CER Priv",'[1]Nivel se'!$A$1:$CB$1,0),0)/VLOOKUP(N$4,'[1]Nivel se'!$A:$CB,MATCH("PBI se",'[1]Nivel se'!$A$1:$CB$1,0),0)</f>
        <v>6.400767428684144E-2</v>
      </c>
    </row>
    <row r="17" spans="1:14" ht="17" customHeight="1">
      <c r="A17" s="14" t="s">
        <v>25</v>
      </c>
      <c r="B17" s="11">
        <f>VLOOKUP(B$4,'[1]Base Promedio'!$A:$CD,MATCH("Plazo Fijo Ajustable por CER Priv",'[1]Base Promedio'!$A$1:$CD$1,0),0)</f>
        <v>390890.83199999999</v>
      </c>
      <c r="C17" s="11">
        <f>VLOOKUP(C$4,'[1]Base Promedio'!$A:$CD,MATCH("Plazo Fijo Ajustable por CER Priv",'[1]Base Promedio'!$A$1:$CD$1,0),0)</f>
        <v>399474.098</v>
      </c>
      <c r="D17" s="11">
        <f>VLOOKUP(D$4,'[1]Base Promedio'!$A:$CD,MATCH("Plazo Fijo Ajustable por CER Priv",'[1]Base Promedio'!$A$1:$CD$1,0),0)</f>
        <v>387064.51800000004</v>
      </c>
      <c r="E17" s="11">
        <f>VLOOKUP(E$4,'[1]Base Promedio'!$A:$CD,MATCH("Plazo Fijo Ajustable por CER Priv",'[1]Base Promedio'!$A$1:$CD$1,0),0)</f>
        <v>159675.70799999998</v>
      </c>
      <c r="F17" s="11">
        <f>VLOOKUP(F$4,'[1]Base Promedio'!$A:$CD,MATCH("Plazo Fijo Ajustable por CER Priv",'[1]Base Promedio'!$A$1:$CD$1,0),0)</f>
        <v>171619.845</v>
      </c>
      <c r="G17" s="6">
        <f t="shared" si="1"/>
        <v>-2.1486414370725959E-2</v>
      </c>
      <c r="H17" s="6">
        <f>((VLOOKUP(B$4,'[1]Nivel se'!$A:$CB,MATCH("Plazo Fijo Ajustable por CER Priv",'[1]Nivel se'!$A$1:$CB$1,0),0)/VLOOKUP(EOMONTH($B$4,-1)+1,[1]Inflación!$A:$G,4,0))/VLOOKUP(C$4,'[1]Nivel se'!$A:$CB,MATCH("Plazo Fijo Ajustable por CER Priv",'[1]Nivel se'!$A$1:$CB$1,0),0))-1</f>
        <v>-6.4517002000677559E-2</v>
      </c>
      <c r="I17" s="6">
        <f t="shared" si="2"/>
        <v>1.4480294272438736</v>
      </c>
      <c r="J17" s="6">
        <f>((VLOOKUP(B$4,'[1]Nivel se'!$A:$CB,MATCH("Plazo Fijo Ajustable por CER Priv",'[1]Nivel se'!$A$1:$CB$1,0),0)/VLOOKUP(EOMONTH($B$4,-1)+1,[1]Inflación!$A:$G,7,0))/VLOOKUP(E$4,'[1]Nivel se'!$A:$CB,MATCH("Plazo Fijo Ajustable por CER Priv",'[1]Nivel se'!$A$1:$CB$1,0),0))-1</f>
        <v>0.39861876912589334</v>
      </c>
      <c r="K17" s="6">
        <f t="shared" si="0"/>
        <v>1.2776551977424289</v>
      </c>
      <c r="L17" s="6">
        <f>(B17/VLOOKUP(EOMONTH($B$4,-1)+1,[1]Inflación!$A:$G,6,0))/F17-1</f>
        <v>0.23655996494390763</v>
      </c>
      <c r="M17" s="8">
        <f>VLOOKUP(M$4,'[1]Nivel se'!$A:$CB,MATCH("Plazo Fijo Ajustable por CER Priv",'[1]Nivel se'!$A$1:$CB$1,0),0)/VLOOKUP(M$4,'[1]Nivel se'!$A:$CB,MATCH("PBI se",'[1]Nivel se'!$A$1:$CB$1,0),0)</f>
        <v>4.4179640286336162E-3</v>
      </c>
      <c r="N17" s="8">
        <f>VLOOKUP(N$4,'[1]Nivel se'!$A:$CB,MATCH("Plazo Fijo Ajustable por CER Priv",'[1]Nivel se'!$A$1:$CB$1,0),0)/VLOOKUP(N$4,'[1]Nivel se'!$A:$CB,MATCH("PBI se",'[1]Nivel se'!$A$1:$CB$1,0),0)</f>
        <v>3.0758489277748235E-3</v>
      </c>
    </row>
    <row r="18" spans="1:14" ht="17" customHeight="1">
      <c r="A18" s="37" t="s">
        <v>26</v>
      </c>
      <c r="B18" s="27">
        <f>VLOOKUP(B$4,'[1]Base Promedio'!$A:$CD,MATCH("UVA Tradicional",'[1]Base Promedio'!$A$1:$CD$1,0),0)</f>
        <v>195671.92600000001</v>
      </c>
      <c r="C18" s="27">
        <f>VLOOKUP(C$4,'[1]Base Promedio'!$A:$CD,MATCH("UVA Tradicional",'[1]Base Promedio'!$A$1:$CD$1,0),0)</f>
        <v>204199.959</v>
      </c>
      <c r="D18" s="27">
        <f>VLOOKUP(D$4,'[1]Base Promedio'!$A:$CD,MATCH("UVA Tradicional",'[1]Base Promedio'!$A$1:$CD$1,0),0)</f>
        <v>202919.99900000001</v>
      </c>
      <c r="E18" s="27">
        <f>VLOOKUP(E$4,'[1]Base Promedio'!$A:$CD,MATCH("UVA Tradicional",'[1]Base Promedio'!$A$1:$CD$1,0),0)</f>
        <v>102705.292</v>
      </c>
      <c r="F18" s="27">
        <f>VLOOKUP(F$4,'[1]Base Promedio'!$A:$CD,MATCH("UVA Tradicional",'[1]Base Promedio'!$A$1:$CD$1,0),0)</f>
        <v>112245.966</v>
      </c>
      <c r="G18" s="23">
        <f t="shared" si="1"/>
        <v>-4.176314746468679E-2</v>
      </c>
      <c r="H18" s="23">
        <f>((VLOOKUP(B$4,'[1]Nivel se'!$A:$CB,MATCH("UVA Tradicional",'[1]Nivel se'!$A$1:$CB$1,0),0)/VLOOKUP(EOMONTH($B$4,-1)+1,[1]Inflación!$A:$G,4,0))/VLOOKUP(C$4,'[1]Nivel se'!$A:$CB,MATCH("UVA Tradicional",'[1]Nivel se'!$A$1:$CB$1,0),0))-1</f>
        <v>-8.390205637595427E-2</v>
      </c>
      <c r="I18" s="23">
        <f t="shared" si="2"/>
        <v>0.90517861533366761</v>
      </c>
      <c r="J18" s="23">
        <f>((VLOOKUP(B$4,'[1]Nivel se'!$A:$CB,MATCH("UVA Tradicional",'[1]Nivel se'!$A$1:$CB$1,0),0)/VLOOKUP(EOMONTH($B$4,-1)+1,[1]Inflación!$A:$G,7,0))/VLOOKUP(E$4,'[1]Nivel se'!$A:$CB,MATCH("UVA Tradicional",'[1]Nivel se'!$A$1:$CB$1,0),0))-1</f>
        <v>8.8474893434153712E-2</v>
      </c>
      <c r="K18" s="23">
        <f t="shared" si="0"/>
        <v>0.7432423896641418</v>
      </c>
      <c r="L18" s="23">
        <f>(B18/VLOOKUP(EOMONTH($B$4,-1)+1,[1]Inflación!$A:$G,6,0))/F18-1</f>
        <v>-5.3577666018789549E-2</v>
      </c>
      <c r="M18" s="25">
        <f>VLOOKUP(M$4,'[1]Nivel se'!$A:$CB,MATCH("UVA Tradicional",'[1]Nivel se'!$A$1:$CB$1,0),0)/VLOOKUP(M$4,'[1]Nivel se'!$A:$CB,MATCH("PBI se",'[1]Nivel se'!$A$1:$CB$1,0),0)</f>
        <v>2.2115420974658699E-3</v>
      </c>
      <c r="N18" s="25">
        <f>VLOOKUP(N$4,'[1]Nivel se'!$A:$CB,MATCH("UVA Tradicional",'[1]Nivel se'!$A$1:$CB$1,0),0)/VLOOKUP(N$4,'[1]Nivel se'!$A:$CB,MATCH("PBI se",'[1]Nivel se'!$A$1:$CB$1,0),0)</f>
        <v>1.9784221797532297E-3</v>
      </c>
    </row>
    <row r="19" spans="1:14" ht="17" customHeight="1">
      <c r="A19" s="18" t="s">
        <v>27</v>
      </c>
      <c r="B19" s="11">
        <f>VLOOKUP(B$4,'[1]Base Promedio'!$A:$CD,MATCH("UVA Precancelable",'[1]Base Promedio'!$A$1:$CD$1,0),0)</f>
        <v>195218.90599999999</v>
      </c>
      <c r="C19" s="11">
        <f>VLOOKUP(C$4,'[1]Base Promedio'!$A:$CD,MATCH("UVA Precancelable",'[1]Base Promedio'!$A$1:$CD$1,0),0)</f>
        <v>195274.139</v>
      </c>
      <c r="D19" s="11">
        <f>VLOOKUP(D$4,'[1]Base Promedio'!$A:$CD,MATCH("UVA Precancelable",'[1]Base Promedio'!$A$1:$CD$1,0),0)</f>
        <v>184144.519</v>
      </c>
      <c r="E19" s="11">
        <f>VLOOKUP(E$4,'[1]Base Promedio'!$A:$CD,MATCH("UVA Precancelable",'[1]Base Promedio'!$A$1:$CD$1,0),0)</f>
        <v>56970.415999999997</v>
      </c>
      <c r="F19" s="11">
        <f>VLOOKUP(F$4,'[1]Base Promedio'!$A:$CD,MATCH("UVA Precancelable",'[1]Base Promedio'!$A$1:$CD$1,0),0)</f>
        <v>59373.879000000001</v>
      </c>
      <c r="G19" s="6">
        <f t="shared" si="1"/>
        <v>-2.8284851380144804E-4</v>
      </c>
      <c r="H19" s="6">
        <f>((VLOOKUP(B$4,'[1]Nivel se'!$A:$CB,MATCH("UVA Precancelable",'[1]Nivel se'!$A$1:$CB$1,0),0)/VLOOKUP(EOMONTH($B$4,-1)+1,[1]Inflación!$A:$G,4,0))/VLOOKUP(C$4,'[1]Nivel se'!$A:$CB,MATCH("UVA Precancelable",'[1]Nivel se'!$A$1:$CB$1,0),0))-1</f>
        <v>-4.4245872761980443E-2</v>
      </c>
      <c r="I19" s="6">
        <f t="shared" si="2"/>
        <v>2.4266715903917571</v>
      </c>
      <c r="J19" s="6">
        <f>((VLOOKUP(B$4,'[1]Nivel se'!$A:$CB,MATCH("UVA Precancelable",'[1]Nivel se'!$A$1:$CB$1,0),0)/VLOOKUP(EOMONTH($B$4,-1)+1,[1]Inflación!$A:$G,7,0))/VLOOKUP(E$4,'[1]Nivel se'!$A:$CB,MATCH("UVA Precancelable",'[1]Nivel se'!$A$1:$CB$1,0),0))-1</f>
        <v>0.95774084601105747</v>
      </c>
      <c r="K19" s="6">
        <f t="shared" si="0"/>
        <v>2.2879594408847699</v>
      </c>
      <c r="L19" s="6">
        <f>(B19/VLOOKUP(EOMONTH($B$4,-1)+1,[1]Inflación!$A:$G,6,0))/F19-1</f>
        <v>0.78506343496916009</v>
      </c>
      <c r="M19" s="8">
        <f>VLOOKUP(M$4,'[1]Nivel se'!$A:$CB,MATCH("UVA Precancelable",'[1]Nivel se'!$A$1:$CB$1,0),0)/VLOOKUP(M$4,'[1]Nivel se'!$A:$CB,MATCH("PBI se",'[1]Nivel se'!$A$1:$CB$1,0),0)</f>
        <v>2.2064219311677463E-3</v>
      </c>
      <c r="N19" s="8">
        <f>VLOOKUP(N$4,'[1]Nivel se'!$A:$CB,MATCH("UVA Precancelable",'[1]Nivel se'!$A$1:$CB$1,0),0)/VLOOKUP(N$4,'[1]Nivel se'!$A:$CB,MATCH("PBI se",'[1]Nivel se'!$A$1:$CB$1,0),0)</f>
        <v>1.0974267480215942E-3</v>
      </c>
    </row>
    <row r="20" spans="1:14" ht="16.25" customHeight="1">
      <c r="A20" s="21" t="s">
        <v>28</v>
      </c>
      <c r="B20" s="27">
        <f>VLOOKUP(B$4,'[1]Base Promedio'!$A:$CD,MATCH("Otros $ priv",'[1]Base Promedio'!$A$1:$CD$1,0),0)</f>
        <v>185797.16666666669</v>
      </c>
      <c r="C20" s="27">
        <f>VLOOKUP(C$4,'[1]Base Promedio'!$A:$CD,MATCH("Otros $ priv",'[1]Base Promedio'!$A$1:$CD$1,0),0)</f>
        <v>179851.90322580651</v>
      </c>
      <c r="D20" s="27">
        <f>VLOOKUP(D$4,'[1]Base Promedio'!$A:$CD,MATCH("Otros $ priv",'[1]Base Promedio'!$A$1:$CD$1,0),0)</f>
        <v>182028.5161290323</v>
      </c>
      <c r="E20" s="27">
        <f>VLOOKUP(E$4,'[1]Base Promedio'!$A:$CD,MATCH("Otros $ priv",'[1]Base Promedio'!$A$1:$CD$1,0),0)</f>
        <v>148034.67741935479</v>
      </c>
      <c r="F20" s="27">
        <f>VLOOKUP(F$4,'[1]Base Promedio'!$A:$CD,MATCH("Otros $ priv",'[1]Base Promedio'!$A$1:$CD$1,0),0)</f>
        <v>118848.56666666669</v>
      </c>
      <c r="G20" s="23">
        <f t="shared" si="1"/>
        <v>3.3056438849000225E-2</v>
      </c>
      <c r="H20" s="23">
        <f>($B20/VLOOKUP(EOMONTH($B$4,-1)+1,[1]Inflación!$A:$G,4,0))/$C20-1</f>
        <v>-3.1199915719113736E-2</v>
      </c>
      <c r="I20" s="23">
        <f t="shared" si="2"/>
        <v>0.2550921845179408</v>
      </c>
      <c r="J20" s="23">
        <f>($B20/VLOOKUP(EOMONTH($B$4,-1)+1,[1]Inflación!$A:$G,7,0))/$E20-1</f>
        <v>-0.24179696975046361</v>
      </c>
      <c r="K20" s="23">
        <f t="shared" si="0"/>
        <v>0.56331011704810896</v>
      </c>
      <c r="L20" s="23">
        <f>(B20/VLOOKUP(EOMONTH($B$4,-1)+1,[1]Inflación!$A:$G,6,0))/F20-1</f>
        <v>-0.15126455248821402</v>
      </c>
      <c r="M20" s="25">
        <f>$B20/VLOOKUP(M$4,'[1]Nivel se'!$A:$CB,MATCH("PBI se",'[1]Nivel se'!$A$1:$CB$1,0),0)</f>
        <v>2.1118278833035199E-3</v>
      </c>
      <c r="N20" s="25">
        <f>$E20/VLOOKUP(N$4,'[1]Nivel se'!$A:$CB,MATCH("PBI se",'[1]Nivel se'!$A$1:$CB$1,0),0)</f>
        <v>2.7121592193391085E-3</v>
      </c>
    </row>
    <row r="21" spans="1:14" hidden="1">
      <c r="A21" s="10"/>
      <c r="B21" s="11">
        <f>VLOOKUP(B$4,'[1]Base Promedio'!$A:$CD,MATCH("Dep $ total",'[1]Base Promedio'!$A$1:$CD$1,0),0)</f>
        <v>15095699.233333334</v>
      </c>
      <c r="C21" s="11">
        <f>VLOOKUP(C$4,'[1]Base Promedio'!$A:$CD,MATCH("Dep $ total",'[1]Base Promedio'!$A$1:$CD$1,0),0)</f>
        <v>14061918.806451611</v>
      </c>
      <c r="D21" s="11">
        <f>VLOOKUP(D$4,'[1]Base Promedio'!$A:$CD,MATCH("Dep $ total",'[1]Base Promedio'!$A$1:$CD$1,0),0)</f>
        <v>13536628.741935486</v>
      </c>
      <c r="E21" s="11">
        <f>VLOOKUP(E$4,'[1]Base Promedio'!$A:$CD,MATCH("Dep $ total",'[1]Base Promedio'!$A$1:$CD$1,0),0)</f>
        <v>9585924.3225806449</v>
      </c>
      <c r="F21" s="11">
        <f>VLOOKUP(F$4,'[1]Base Promedio'!$A:$CD,MATCH("Dep $ total",'[1]Base Promedio'!$A$1:$CD$1,0),0)</f>
        <v>8379369.833333334</v>
      </c>
      <c r="G21" s="5"/>
      <c r="H21" s="6"/>
      <c r="I21" s="6"/>
      <c r="J21" s="6"/>
      <c r="K21" s="6"/>
      <c r="L21" s="6"/>
      <c r="M21" s="8"/>
      <c r="N21" s="8"/>
    </row>
    <row r="22" spans="1:14" ht="20" customHeight="1">
      <c r="A22" s="17" t="s">
        <v>82</v>
      </c>
      <c r="B22" s="9">
        <f>VLOOKUP(B$4,'[1]Base Promedio'!$A:$CD,MATCH("Dep $ pub",'[1]Base Promedio'!$A$1:$CD$1,0),0)</f>
        <v>2821538.4333333331</v>
      </c>
      <c r="C22" s="9">
        <f>VLOOKUP(C$4,'[1]Base Promedio'!$A:$CD,MATCH("Dep $ pub",'[1]Base Promedio'!$A$1:$CD$1,0),0)</f>
        <v>2630977.161290322</v>
      </c>
      <c r="D22" s="9">
        <f>VLOOKUP(D$4,'[1]Base Promedio'!$A:$CD,MATCH("Dep $ pub",'[1]Base Promedio'!$A$1:$CD$1,0),0)</f>
        <v>2429049.967741936</v>
      </c>
      <c r="E22" s="9">
        <f>VLOOKUP(E$4,'[1]Base Promedio'!$A:$CD,MATCH("Dep $ pub",'[1]Base Promedio'!$A$1:$CD$1,0),0)</f>
        <v>1860491.3225806451</v>
      </c>
      <c r="F22" s="9">
        <f>VLOOKUP(F$4,'[1]Base Promedio'!$A:$CD,MATCH("Dep $ pub",'[1]Base Promedio'!$A$1:$CD$1,0),0)</f>
        <v>1626571.3666666669</v>
      </c>
      <c r="G22" s="6">
        <f t="shared" si="1"/>
        <v>7.2429846540193132E-2</v>
      </c>
      <c r="H22" s="6">
        <f>((VLOOKUP(B$4,'[1]Nivel se'!$A:$CB,MATCH("Dep $ pub",'[1]Nivel se'!$A$1:$CB$1,0),0)/VLOOKUP(EOMONTH($B$4,-1)+1,[1]Inflación!$A:$G,4,0))/VLOOKUP(C$4,'[1]Nivel se'!$A:$CB,MATCH("Dep $ pub",'[1]Nivel se'!$A$1:$CB$1,0),0))-1</f>
        <v>5.7244567112575417E-3</v>
      </c>
      <c r="I22" s="6">
        <f t="shared" si="2"/>
        <v>0.51655554588647123</v>
      </c>
      <c r="J22" s="6">
        <f>((VLOOKUP(B$4,'[1]Nivel se'!$A:$CB,MATCH("Dep $ pub",'[1]Nivel se'!$A$1:$CB$1,0),0)/VLOOKUP(EOMONTH($B$4,-1)+1,[1]Inflación!$A:$G,7,0))/VLOOKUP(E$4,'[1]Nivel se'!$A:$CB,MATCH("Dep $ pub",'[1]Nivel se'!$A$1:$CB$1,0),0))-1</f>
        <v>-8.3846569505567903E-2</v>
      </c>
      <c r="K22" s="6">
        <f t="shared" si="0"/>
        <v>0.7346539421233711</v>
      </c>
      <c r="L22" s="6">
        <f>(B22/VLOOKUP(EOMONTH($B$4,-1)+1,[1]Inflación!$A:$G,6,0))/F22-1</f>
        <v>-5.8240413216198661E-2</v>
      </c>
      <c r="M22" s="8">
        <f>VLOOKUP(M$4,'[1]Nivel se'!$A:$CB,MATCH("Dep $ pub",'[1]Nivel se'!$A$1:$CB$1,0),0)/VLOOKUP(M$4,'[1]Nivel se'!$A:$CB,MATCH("PBI se",'[1]Nivel se'!$A$1:$CB$1,0),0)</f>
        <v>3.2070475800182789E-2</v>
      </c>
      <c r="N22" s="8">
        <f>VLOOKUP(N$4,'[1]Nivel se'!$A:$CB,MATCH("Dep $ pub",'[1]Nivel se'!$A$1:$CB$1,0),0)/VLOOKUP(N$4,'[1]Nivel se'!$A:$CB,MATCH("PBI se",'[1]Nivel se'!$A$1:$CB$1,0),0)</f>
        <v>3.4086261280140945E-2</v>
      </c>
    </row>
    <row r="23" spans="1:14" ht="17" hidden="1" customHeight="1">
      <c r="A23" s="17"/>
      <c r="B23" s="9"/>
      <c r="C23" s="9"/>
      <c r="D23" s="9"/>
      <c r="E23" s="9"/>
      <c r="F23" s="9"/>
      <c r="G23" s="6"/>
      <c r="H23" s="6"/>
      <c r="I23" s="6"/>
      <c r="J23" s="6"/>
      <c r="K23" s="6"/>
      <c r="L23" s="6"/>
      <c r="M23" s="8"/>
      <c r="N23" s="8"/>
    </row>
    <row r="24" spans="1:14" ht="17" hidden="1" customHeight="1">
      <c r="A24" s="10"/>
      <c r="G24" s="5"/>
      <c r="H24" s="5"/>
      <c r="I24" s="6"/>
      <c r="J24" s="6"/>
      <c r="K24" s="6"/>
      <c r="L24" s="6"/>
      <c r="M24" s="98"/>
      <c r="N24" s="98"/>
    </row>
    <row r="25" spans="1:14" ht="17" customHeight="1">
      <c r="A25" s="33" t="s">
        <v>29</v>
      </c>
      <c r="B25" s="34"/>
      <c r="C25" s="34"/>
      <c r="D25" s="34"/>
      <c r="E25" s="34"/>
      <c r="F25" s="34"/>
      <c r="G25" s="35"/>
      <c r="H25" s="35"/>
      <c r="I25" s="36"/>
      <c r="J25" s="36"/>
      <c r="K25" s="36"/>
      <c r="L25" s="36"/>
      <c r="M25" s="58"/>
      <c r="N25" s="58"/>
    </row>
    <row r="26" spans="1:14" ht="17" customHeight="1">
      <c r="A26" s="12" t="s">
        <v>30</v>
      </c>
      <c r="B26" s="11">
        <f>VLOOKUP(B$4,'[1]Base Promedio'!$A:$CD,MATCH("M2",'[1]Base Promedio'!$A$1:$CD$1,0),0)</f>
        <v>9700814.0167490467</v>
      </c>
      <c r="C26" s="11">
        <f>VLOOKUP(C$4,'[1]Base Promedio'!$A:$CD,MATCH("M2",'[1]Base Promedio'!$A$1:$CD$1,0),0)</f>
        <v>9243012.2804487888</v>
      </c>
      <c r="D26" s="11">
        <f>VLOOKUP(D$4,'[1]Base Promedio'!$A:$CD,MATCH("M2",'[1]Base Promedio'!$A$1:$CD$1,0),0)</f>
        <v>9181282.2782641128</v>
      </c>
      <c r="E26" s="11">
        <f>VLOOKUP(E$4,'[1]Base Promedio'!$A:$CD,MATCH("M2",'[1]Base Promedio'!$A$1:$CD$1,0),0)</f>
        <v>7120815.0087082218</v>
      </c>
      <c r="F26" s="11">
        <f>VLOOKUP(F$4,'[1]Base Promedio'!$A:$CD,MATCH("M2",'[1]Base Promedio'!$A$1:$CD$1,0),0)</f>
        <v>5850427.1414115941</v>
      </c>
      <c r="G26" s="6">
        <f t="shared" ref="G26:G27" si="3">(B26/C26)-1</f>
        <v>4.9529495624345277E-2</v>
      </c>
      <c r="H26" s="6">
        <f>((VLOOKUP(B$4,'[1]Nivel se'!$A:$CB,MATCH("M2",'[1]Nivel se'!$A$1:$CB$1,0),0)/VLOOKUP(EOMONTH($B$4,-1)+1,[1]Inflación!$A:$G,4,0))/VLOOKUP(C$4,'[1]Nivel se'!$A:$CB,MATCH("M2",'[1]Nivel se'!$A$1:$CB$1,0),0))-1</f>
        <v>-9.0128682469746701E-3</v>
      </c>
      <c r="I26" s="6">
        <f t="shared" si="2"/>
        <v>0.36231793760765862</v>
      </c>
      <c r="J26" s="6">
        <f>((VLOOKUP(B$4,'[1]Nivel se'!$A:$CB,MATCH("M2",'[1]Nivel se'!$A$1:$CB$1,0),0)/VLOOKUP(EOMONTH($B$4,-1)+1,[1]Inflación!$A:$G,7,0))/VLOOKUP(E$4,'[1]Nivel se'!$A:$CB,MATCH("M2",'[1]Nivel se'!$A$1:$CB$1,0),0))-1</f>
        <v>-0.13573861145825472</v>
      </c>
      <c r="K26" s="6">
        <f t="shared" si="0"/>
        <v>0.65813773631722028</v>
      </c>
      <c r="L26" s="6">
        <f>(B26/VLOOKUP(EOMONTH($B$4,-1)+1,[1]Inflación!$A:$G,6,0))/F26-1</f>
        <v>-9.9781765420464352E-2</v>
      </c>
      <c r="M26" s="8">
        <f>VLOOKUP(M$4,'[1]Nivel se'!$A:$CB,MATCH("M2",'[1]Nivel se'!$A$1:$CB$1,0),0)/VLOOKUP(M$4,'[1]Nivel se'!$A:$CB,MATCH("PBI se",'[1]Nivel se'!$A$1:$CB$1,0),0)</f>
        <v>0.11116483530465693</v>
      </c>
      <c r="N26" s="8">
        <f>VLOOKUP(N$4,'[1]Nivel se'!$A:$CB,MATCH("M2",'[1]Nivel se'!$A$1:$CB$1,0),0)/VLOOKUP(N$4,'[1]Nivel se'!$A:$CB,MATCH("PBI se",'[1]Nivel se'!$A$1:$CB$1,0),0)</f>
        <v>0.12524618192055145</v>
      </c>
    </row>
    <row r="27" spans="1:14" ht="17" customHeight="1">
      <c r="A27" s="32" t="s">
        <v>31</v>
      </c>
      <c r="B27" s="27">
        <f>VLOOKUP(B$4,'[1]Base Promedio'!$A:$CD,MATCH("M3",'[1]Base Promedio'!$A$1:$CD$1,0),0)</f>
        <v>18075697.51674905</v>
      </c>
      <c r="C27" s="27">
        <f>VLOOKUP(C$4,'[1]Base Promedio'!$A:$CD,MATCH("M3",'[1]Base Promedio'!$A$1:$CD$1,0),0)</f>
        <v>17079274.57077137</v>
      </c>
      <c r="D27" s="27">
        <f>VLOOKUP(D$4,'[1]Base Promedio'!$A:$CD,MATCH("M3",'[1]Base Promedio'!$A$1:$CD$1,0),0)</f>
        <v>16536779.536328619</v>
      </c>
      <c r="E27" s="27">
        <f>VLOOKUP(E$4,'[1]Base Promedio'!$A:$CD,MATCH("M3",'[1]Base Promedio'!$A$1:$CD$1,0),0)</f>
        <v>11905668.589353381</v>
      </c>
      <c r="F27" s="27">
        <f>VLOOKUP(F$4,'[1]Base Promedio'!$A:$CD,MATCH("M3",'[1]Base Promedio'!$A$1:$CD$1,0),0)</f>
        <v>10439809.874744929</v>
      </c>
      <c r="G27" s="23">
        <f t="shared" si="3"/>
        <v>5.8341057862194567E-2</v>
      </c>
      <c r="H27" s="23">
        <f>((VLOOKUP(B$4,'[1]Nivel se'!$A:$CB,MATCH("M3",'[1]Nivel se'!$A$1:$CB$1,0),0)/VLOOKUP(EOMONTH($B$4,-1)+1,[1]Inflación!$A:$G,4,0))/VLOOKUP(C$4,'[1]Nivel se'!$A:$CB,MATCH("M3",'[1]Nivel se'!$A$1:$CB$1,0),0))-1</f>
        <v>-1.7799163190492795E-3</v>
      </c>
      <c r="I27" s="23">
        <f t="shared" si="2"/>
        <v>0.51824295973711254</v>
      </c>
      <c r="J27" s="23">
        <f>((VLOOKUP(B$4,'[1]Nivel se'!$A:$CB,MATCH("M3",'[1]Nivel se'!$A$1:$CB$1,0),0)/VLOOKUP(EOMONTH($B$4,-1)+1,[1]Inflación!$A:$G,7,0))/VLOOKUP(E$4,'[1]Nivel se'!$A:$CB,MATCH("M3",'[1]Nivel se'!$A$1:$CB$1,0),0))-1</f>
        <v>-6.3075289133054935E-2</v>
      </c>
      <c r="K27" s="23">
        <f t="shared" si="0"/>
        <v>0.73142018232306993</v>
      </c>
      <c r="L27" s="23">
        <f>(B27/VLOOKUP(EOMONTH($B$4,-1)+1,[1]Inflación!$A:$G,6,0))/F27-1</f>
        <v>-5.999605116757134E-2</v>
      </c>
      <c r="M27" s="25">
        <f>VLOOKUP(M$4,'[1]Nivel se'!$A:$CB,MATCH("M3",'[1]Nivel se'!$A$1:$CB$1,0),0)/VLOOKUP(M$4,'[1]Nivel se'!$A:$CB,MATCH("PBI se",'[1]Nivel se'!$A$1:$CB$1,0),0)</f>
        <v>0.20586686069541862</v>
      </c>
      <c r="N27" s="25">
        <f>VLOOKUP(N$4,'[1]Nivel se'!$A:$CB,MATCH("M3",'[1]Nivel se'!$A$1:$CB$1,0),0)/VLOOKUP(N$4,'[1]Nivel se'!$A:$CB,MATCH("PBI se",'[1]Nivel se'!$A$1:$CB$1,0),0)</f>
        <v>0.21395573207857743</v>
      </c>
    </row>
    <row r="28" spans="1:14" ht="17" hidden="1" customHeight="1">
      <c r="A28" s="12"/>
      <c r="B28" s="11">
        <f>VLOOKUP(B$4,'[1]Base Promedio'!$A:$CD,MATCH("UVA Precancelable",'[1]Base Promedio'!$A$1:$CD$1,0),0)</f>
        <v>195218.90599999999</v>
      </c>
      <c r="C28" s="11">
        <f>VLOOKUP(C$4,'[1]Base Promedio'!$A:$CD,MATCH("UVA Precancelable",'[1]Base Promedio'!$A$1:$CD$1,0),0)</f>
        <v>195274.139</v>
      </c>
      <c r="D28" s="11">
        <f>VLOOKUP(D$4,'[1]Base Promedio'!$A:$CD,MATCH("UVA Precancelable",'[1]Base Promedio'!$A$1:$CD$1,0),0)</f>
        <v>184144.519</v>
      </c>
      <c r="E28" s="11">
        <f>VLOOKUP(E$4,'[1]Base Promedio'!$A:$CD,MATCH("UVA Precancelable",'[1]Base Promedio'!$A$1:$CD$1,0),0)</f>
        <v>56970.415999999997</v>
      </c>
      <c r="F28" s="11">
        <f>VLOOKUP(F$4,'[1]Base Promedio'!$A:$CD,MATCH("UVA Precancelable",'[1]Base Promedio'!$A$1:$CD$1,0),0)</f>
        <v>59373.879000000001</v>
      </c>
      <c r="G28" s="5"/>
      <c r="H28" s="6"/>
      <c r="I28" s="6"/>
      <c r="J28" s="6"/>
      <c r="K28" s="6"/>
      <c r="L28" s="6"/>
      <c r="M28" s="8"/>
      <c r="N28" s="8"/>
    </row>
    <row r="29" spans="1:14" ht="17" customHeight="1">
      <c r="A29" s="16" t="s">
        <v>32</v>
      </c>
      <c r="G29" s="5"/>
      <c r="H29" s="6"/>
      <c r="I29" s="6"/>
      <c r="J29" s="6"/>
      <c r="K29" s="6"/>
      <c r="L29" s="6"/>
      <c r="M29" s="8"/>
      <c r="N29" s="8"/>
    </row>
    <row r="30" spans="1:14" ht="17" customHeight="1">
      <c r="A30" s="26" t="s">
        <v>33</v>
      </c>
      <c r="B30" s="27">
        <f>VLOOKUP(B$4,'[1]Base Promedio'!$A:$CD,MATCH("M2 Priv",'[1]Base Promedio'!$A$1:$CD$1,0),0)</f>
        <v>8655309.2834157143</v>
      </c>
      <c r="C30" s="27">
        <f>VLOOKUP(C$4,'[1]Base Promedio'!$A:$CD,MATCH("M2 Priv",'[1]Base Promedio'!$A$1:$CD$1,0),0)</f>
        <v>8343102.8288358832</v>
      </c>
      <c r="D30" s="27">
        <f>VLOOKUP(D$4,'[1]Base Promedio'!$A:$CD,MATCH("M2 Priv",'[1]Base Promedio'!$A$1:$CD$1,0),0)</f>
        <v>8328950.8911673389</v>
      </c>
      <c r="E30" s="27">
        <f>VLOOKUP(E$4,'[1]Base Promedio'!$A:$CD,MATCH("M2 Priv",'[1]Base Promedio'!$A$1:$CD$1,0),0)</f>
        <v>6325611.6538695116</v>
      </c>
      <c r="F30" s="27">
        <f>VLOOKUP(F$4,'[1]Base Promedio'!$A:$CD,MATCH("M2 Priv",'[1]Base Promedio'!$A$1:$CD$1,0),0)</f>
        <v>5284682.8747449266</v>
      </c>
      <c r="G30" s="23">
        <f t="shared" ref="G30:G32" si="4">(B30/C30)-1</f>
        <v>3.7420904546539457E-2</v>
      </c>
      <c r="H30" s="23">
        <f>((VLOOKUP(B$4,'[1]Nivel se'!$A:$CB,MATCH("M2 Priv",'[1]Nivel se'!$A$1:$CB$1,0),0)/VLOOKUP(EOMONTH($B$4,-1)+1,[1]Inflación!$A:$G,4,0))/VLOOKUP(C$4,'[1]Nivel se'!$A:$CB,MATCH("M2 Priv",'[1]Nivel se'!$A$1:$CB$1,0),0))-1</f>
        <v>-7.2753946524094504E-3</v>
      </c>
      <c r="I30" s="23">
        <f t="shared" si="2"/>
        <v>0.36829602527386851</v>
      </c>
      <c r="J30" s="23">
        <f>((VLOOKUP(B$4,'[1]Nivel se'!$A:$CB,MATCH("M2 Priv",'[1]Nivel se'!$A$1:$CB$1,0),0)/VLOOKUP(EOMONTH($B$4,-1)+1,[1]Inflación!$A:$G,7,0))/VLOOKUP(E$4,'[1]Nivel se'!$A:$CB,MATCH("M2 Priv",'[1]Nivel se'!$A$1:$CB$1,0),0))-1</f>
        <v>-0.13344573518239611</v>
      </c>
      <c r="K30" s="23">
        <f t="shared" si="0"/>
        <v>0.63781053443693647</v>
      </c>
      <c r="L30" s="23">
        <f>(B30/VLOOKUP(EOMONTH($B$4,-1)+1,[1]Inflación!$A:$G,6,0))/F30-1</f>
        <v>-0.11081759036420735</v>
      </c>
      <c r="M30" s="25">
        <f>VLOOKUP(M$4,'[1]Nivel se'!$A:$CB,MATCH("M2 Priv",'[1]Nivel se'!$A$1:$CB$1,0),0)/VLOOKUP(M$4,'[1]Nivel se'!$A:$CB,MATCH("PBI se",'[1]Nivel se'!$A$1:$CB$1,0),0)</f>
        <v>9.9805190163212099E-2</v>
      </c>
      <c r="N30" s="25">
        <f>VLOOKUP(N$4,'[1]Nivel se'!$A:$CB,MATCH("M2 Priv",'[1]Nivel se'!$A$1:$CB$1,0),0)/VLOOKUP(N$4,'[1]Nivel se'!$A:$CB,MATCH("PBI se",'[1]Nivel se'!$A$1:$CB$1,0),0)</f>
        <v>0.11215006768692609</v>
      </c>
    </row>
    <row r="31" spans="1:14" ht="20" customHeight="1">
      <c r="A31" s="12" t="s">
        <v>83</v>
      </c>
      <c r="B31" s="11">
        <f>VLOOKUP(B$4,'[1]Base Promedio'!$A:$CD,MATCH("M2 Transaccional",'[1]Base Promedio'!$A$1:$CD$1,0),0)</f>
        <v>7081863.6354157142</v>
      </c>
      <c r="C31" s="11">
        <f>VLOOKUP(C$4,'[1]Base Promedio'!$A:$CD,MATCH("M2 Transaccional",'[1]Base Promedio'!$A$1:$CD$1,0),0)</f>
        <v>7000560.0728358831</v>
      </c>
      <c r="D31" s="11">
        <f>VLOOKUP(D$4,'[1]Base Promedio'!$A:$CD,MATCH("M2 Transaccional",'[1]Base Promedio'!$A$1:$CD$1,0),0)</f>
        <v>7131008.9851673394</v>
      </c>
      <c r="E31" s="11">
        <f>VLOOKUP(E$4,'[1]Base Promedio'!$A:$CD,MATCH("M2 Transaccional",'[1]Base Promedio'!$A$1:$CD$1,0),0)</f>
        <v>5513853.7118695118</v>
      </c>
      <c r="F31" s="11">
        <f>VLOOKUP(F$4,'[1]Base Promedio'!$A:$CD,MATCH("M2 Transaccional",'[1]Base Promedio'!$A$1:$CD$1,0),0)</f>
        <v>4608267.3807449266</v>
      </c>
      <c r="G31" s="6">
        <f t="shared" si="4"/>
        <v>1.1613865424183967E-2</v>
      </c>
      <c r="H31" s="6">
        <f>((VLOOKUP(B$4,'[1]Nivel se'!$A:$CB,MATCH("M2 Transaccional",'[1]Nivel se'!$A$1:$CB$1,0),0)/VLOOKUP(EOMONTH($B$4,-1)+1,[1]Inflación!$A:$G,4,0))/VLOOKUP(C$4,'[1]Nivel se'!$A:$CB,MATCH("M2 Transaccional",'[1]Nivel se'!$A$1:$CB$1,0),0))-1</f>
        <v>-3.6677220100371888E-2</v>
      </c>
      <c r="I31" s="6">
        <f t="shared" si="2"/>
        <v>0.28437640994551483</v>
      </c>
      <c r="J31" s="6">
        <f>((VLOOKUP(B$4,'[1]Nivel se'!$A:$CB,MATCH("M2 Transaccional",'[1]Nivel se'!$A$1:$CB$1,0),0)/VLOOKUP(EOMONTH($B$4,-1)+1,[1]Inflación!$A:$G,7,0))/VLOOKUP(E$4,'[1]Nivel se'!$A:$CB,MATCH("M2 Transaccional",'[1]Nivel se'!$A$1:$CB$1,0),0))-1</f>
        <v>-0.17482022705913303</v>
      </c>
      <c r="K31" s="6">
        <f t="shared" si="0"/>
        <v>0.5367735962992084</v>
      </c>
      <c r="L31" s="6">
        <f>(B31/VLOOKUP(EOMONTH($B$4,-1)+1,[1]Inflación!$A:$G,6,0))/F31-1</f>
        <v>-0.16567147378144509</v>
      </c>
      <c r="M31" s="8">
        <f>VLOOKUP(M$4,'[1]Nivel se'!$A:$CB,MATCH("M2 Transaccional",'[1]Nivel se'!$A$1:$CB$1,0),0)/VLOOKUP(M$4,'[1]Nivel se'!$A:$CB,MATCH("PBI se",'[1]Nivel se'!$A$1:$CB$1,0),0)</f>
        <v>8.153344672806799E-2</v>
      </c>
      <c r="N31" s="8">
        <f>VLOOKUP(N$4,'[1]Nivel se'!$A:$CB,MATCH("M2 Transaccional",'[1]Nivel se'!$A$1:$CB$1,0),0)/VLOOKUP(N$4,'[1]Nivel se'!$A:$CB,MATCH("PBI se",'[1]Nivel se'!$A$1:$CB$1,0),0)</f>
        <v>9.6212036131366599E-2</v>
      </c>
    </row>
    <row r="32" spans="1:14" ht="17" customHeight="1">
      <c r="A32" s="30" t="s">
        <v>34</v>
      </c>
      <c r="B32" s="31">
        <f>VLOOKUP(B$4,'[1]Base Promedio'!$A:$CD,MATCH("M3 Priv",'[1]Base Promedio'!$A$1:$CD$1,0),0)</f>
        <v>15131270.45008238</v>
      </c>
      <c r="C32" s="31">
        <f>VLOOKUP(C$4,'[1]Base Promedio'!$A:$CD,MATCH("M3 Priv",'[1]Base Promedio'!$A$1:$CD$1,0),0)</f>
        <v>14335372.764319761</v>
      </c>
      <c r="D32" s="31">
        <f>VLOOKUP(D$4,'[1]Base Promedio'!$A:$CD,MATCH("M3 Priv",'[1]Base Promedio'!$A$1:$CD$1,0),0)</f>
        <v>14004793.020199589</v>
      </c>
      <c r="E32" s="31">
        <f>VLOOKUP(E$4,'[1]Base Promedio'!$A:$CD,MATCH("M3 Priv",'[1]Base Promedio'!$A$1:$CD$1,0),0)</f>
        <v>9956135.0087082181</v>
      </c>
      <c r="F32" s="31">
        <f>VLOOKUP(F$4,'[1]Base Promedio'!$A:$CD,MATCH("M3 Priv",'[1]Base Promedio'!$A$1:$CD$1,0),0)</f>
        <v>8698459.3414115943</v>
      </c>
      <c r="G32" s="19">
        <f t="shared" si="4"/>
        <v>5.5519845828047254E-2</v>
      </c>
      <c r="H32" s="19">
        <f>((VLOOKUP(B$4,'[1]Nivel se'!$A:$CB,MATCH("M3 Priv",'[1]Nivel se'!$A$1:$CB$1,0),0)/VLOOKUP(EOMONTH($B$4,-1)+1,[1]Inflación!$A:$G,4,0))/VLOOKUP(C$4,'[1]Nivel se'!$A:$CB,MATCH("M3 Priv",'[1]Nivel se'!$A$1:$CB$1,0),0))-1</f>
        <v>5.2445082119874087E-3</v>
      </c>
      <c r="I32" s="19">
        <f t="shared" si="2"/>
        <v>0.51979361839184435</v>
      </c>
      <c r="J32" s="19">
        <f>((VLOOKUP(B$4,'[1]Nivel se'!$A:$CB,MATCH("M3 Priv",'[1]Nivel se'!$A$1:$CB$1,0),0)/VLOOKUP(EOMONTH($B$4,-1)+1,[1]Inflación!$A:$G,7,0))/VLOOKUP(E$4,'[1]Nivel se'!$A:$CB,MATCH("M3 Priv",'[1]Nivel se'!$A$1:$CB$1,0),0))-1</f>
        <v>-6.977955059516272E-2</v>
      </c>
      <c r="K32" s="19">
        <f t="shared" si="0"/>
        <v>0.73953453780550338</v>
      </c>
      <c r="L32" s="19">
        <f>(B32/VLOOKUP(EOMONTH($B$4,-1)+1,[1]Inflación!$A:$G,6,0))/F32-1</f>
        <v>-5.5590692911042461E-2</v>
      </c>
      <c r="M32" s="20">
        <f>VLOOKUP(M$4,'[1]Nivel se'!$A:$CB,MATCH("M3 Priv",'[1]Nivel se'!$A$1:$CB$1,0),0)/VLOOKUP(M$4,'[1]Nivel se'!$A:$CB,MATCH("PBI se",'[1]Nivel se'!$A$1:$CB$1,0),0)</f>
        <v>0.17326020854470067</v>
      </c>
      <c r="N32" s="20">
        <f>VLOOKUP(N$4,'[1]Nivel se'!$A:$CB,MATCH("M3 Priv",'[1]Nivel se'!$A$1:$CB$1,0),0)/VLOOKUP(N$4,'[1]Nivel se'!$A:$CB,MATCH("PBI se",'[1]Nivel se'!$A$1:$CB$1,0),0)</f>
        <v>0.1813656880595956</v>
      </c>
    </row>
    <row r="33" spans="1:14" ht="17" hidden="1" customHeight="1">
      <c r="A33" s="10"/>
      <c r="G33" s="5"/>
      <c r="H33" s="6">
        <f>((VLOOKUP(B$4,'[1]Nivel se'!$A:$CB,MATCH("UVA Precancelable",'[1]Nivel se'!$A$1:$CB$1,0),0)/VLOOKUP(EOMONTH($B$4,-1)+1,[1]Inflación!$A:$G,4,0))/VLOOKUP(C$4,'[1]Nivel se'!$A:$CB,MATCH("UVA Precancelable",'[1]Nivel se'!$A$1:$CB$1,0),0))-1</f>
        <v>-4.4245872761980443E-2</v>
      </c>
      <c r="M33" s="8" t="e">
        <f>((VLOOKUP(G$4,'[1]Nivel se'!$A:$CB,MATCH("UVA Precancelable",'[1]Nivel se'!$A$1:$CB$1,0),0)/VLOOKUP(EOMONTH($B$4,-1)+1,[1]Inflación!$A:$G,4,0))/VLOOKUP(H$4,'[1]Nivel se'!$A:$CB,MATCH("UVA Precancelable",'[1]Nivel se'!$A$1:$CB$1,0),0))-1</f>
        <v>#N/A</v>
      </c>
      <c r="N33" s="98"/>
    </row>
    <row r="34" spans="1:14" ht="17" hidden="1" customHeight="1">
      <c r="A34" s="10"/>
      <c r="G34" s="5"/>
      <c r="H34" s="5"/>
      <c r="I34" s="6"/>
      <c r="J34" s="6"/>
      <c r="K34" s="6"/>
      <c r="L34" s="6"/>
      <c r="M34" s="99"/>
      <c r="N34" s="8"/>
    </row>
    <row r="35" spans="1:14" ht="16.25" customHeight="1">
      <c r="A35" s="16" t="s">
        <v>35</v>
      </c>
      <c r="B35" s="7">
        <f>VLOOKUP(B$4,'[1]Base Promedio'!$A:$CD,MATCH("Préstamos totales $",'[1]Base Promedio'!$A$1:$CD$1,0),0)</f>
        <v>5888123.0333333341</v>
      </c>
      <c r="C35" s="7">
        <f>VLOOKUP(C$4,'[1]Base Promedio'!$A:$CD,MATCH("Préstamos totales $",'[1]Base Promedio'!$A$1:$CD$1,0),0)</f>
        <v>5723167.2903225804</v>
      </c>
      <c r="D35" s="7">
        <f>VLOOKUP(D$4,'[1]Base Promedio'!$A:$CD,MATCH("Préstamos totales $",'[1]Base Promedio'!$A$1:$CD$1,0),0)</f>
        <v>5471616.5161290318</v>
      </c>
      <c r="E35" s="7">
        <f>VLOOKUP(E$4,'[1]Base Promedio'!$A:$CD,MATCH("Préstamos totales $",'[1]Base Promedio'!$A$1:$CD$1,0),0)</f>
        <v>4058132.9677419355</v>
      </c>
      <c r="F35" s="7">
        <f>VLOOKUP(F$4,'[1]Base Promedio'!$A:$CD,MATCH("Préstamos totales $",'[1]Base Promedio'!$A$1:$CD$1,0),0)</f>
        <v>3349230.1</v>
      </c>
      <c r="G35" s="6">
        <f t="shared" ref="G35" si="5">(B35/C35)-1</f>
        <v>2.8822456979316513E-2</v>
      </c>
      <c r="H35" s="6">
        <f>((VLOOKUP(B$4,'[1]Nivel se'!$A:$CB,MATCH("Préstamos totales $",'[1]Nivel se'!$A$1:$CB$1,0),0)/VLOOKUP(EOMONTH($B$4,-1)+1,[1]Inflación!$A:$G,4,0))/VLOOKUP(C$4,'[1]Nivel se'!$A:$CB,MATCH("Préstamos totales $",'[1]Nivel se'!$A$1:$CB$1,0),0))-1</f>
        <v>-3.3487073125435529E-2</v>
      </c>
      <c r="I35" s="6">
        <f>B35/E35-1</f>
        <v>0.45094384046505476</v>
      </c>
      <c r="J35" s="6">
        <f>((VLOOKUP(B$4,'[1]Nivel se'!$A:$CB,MATCH("Préstamos totales $",'[1]Nivel se'!$A$1:$CB$1,0),0)/VLOOKUP(EOMONTH($B$4,-1)+1,[1]Inflación!$A:$G,7,0))/VLOOKUP(E$4,'[1]Nivel se'!$A:$CB,MATCH("Préstamos totales $",'[1]Nivel se'!$A$1:$CB$1,0),0))-1</f>
        <v>-9.2451962254073372E-2</v>
      </c>
      <c r="K35" s="6">
        <f t="shared" ref="K35" si="6">B35/F35-1</f>
        <v>0.75805270391345569</v>
      </c>
      <c r="L35" s="6">
        <f>(B35/VLOOKUP(EOMONTH($B$4,-1)+1,[1]Inflación!$A:$G,6,0))/F35-1</f>
        <v>-4.5537010134135691E-2</v>
      </c>
      <c r="M35" s="8">
        <f>M37+M46</f>
        <v>6.7569649967404902E-2</v>
      </c>
      <c r="N35" s="8">
        <f>N37+N46</f>
        <v>7.2157560488644371E-2</v>
      </c>
    </row>
    <row r="36" spans="1:14" ht="17" hidden="1" customHeight="1">
      <c r="A36" s="16"/>
      <c r="B36" s="7">
        <f>VLOOKUP(B$4,'[1]Base Promedio'!$A:$CD,MATCH("Dep $ total",'[1]Base Promedio'!$A$1:$CD$1,0),0)</f>
        <v>15095699.233333334</v>
      </c>
      <c r="C36" s="7">
        <f>VLOOKUP(C$4,'[1]Base Promedio'!$A:$CD,MATCH("Dep $ total",'[1]Base Promedio'!$A$1:$CD$1,0),0)</f>
        <v>14061918.806451611</v>
      </c>
      <c r="D36" s="7">
        <f>VLOOKUP(D$4,'[1]Base Promedio'!$A:$CD,MATCH("Dep $ total",'[1]Base Promedio'!$A$1:$CD$1,0),0)</f>
        <v>13536628.741935486</v>
      </c>
      <c r="E36" s="7">
        <f>VLOOKUP(E$4,'[1]Base Promedio'!$A:$CD,MATCH("Dep $ total",'[1]Base Promedio'!$A$1:$CD$1,0),0)</f>
        <v>9585924.3225806449</v>
      </c>
      <c r="F36" s="7">
        <f>VLOOKUP(F$4,'[1]Base Promedio'!$A:$CD,MATCH("Dep $ total",'[1]Base Promedio'!$A$1:$CD$1,0),0)</f>
        <v>8379369.833333334</v>
      </c>
      <c r="G36" s="5"/>
      <c r="H36" s="6">
        <f>((VLOOKUP(B$4,'[1]Nivel se'!$A:$CB,MATCH("M2",'[1]Nivel se'!$A$1:$CB$1,0),0)/VLOOKUP(EOMONTH($B$4,-1)+1,[1]Inflación!$A:$G,4,0))/VLOOKUP(C$4,'[1]Nivel se'!$A:$CB,MATCH("M2",'[1]Nivel se'!$A$1:$CB$1,0),0))-1</f>
        <v>-9.0128682469746701E-3</v>
      </c>
      <c r="I36" s="6"/>
      <c r="J36" s="6">
        <f>((VLOOKUP(D$4,'[1]Nivel se'!$A:$CB,MATCH("M2",'[1]Nivel se'!$A$1:$CB$1,0),0)/VLOOKUP(EOMONTH($B$4,-1)+1,[1]Inflación!$A:$G,4,0))/VLOOKUP(E$4,'[1]Nivel se'!$A:$CB,MATCH("M2",'[1]Nivel se'!$A$1:$CB$1,0),0))-1</f>
        <v>0.23363465730721078</v>
      </c>
      <c r="K36" s="6"/>
      <c r="L36" s="6"/>
      <c r="M36" s="8" t="e">
        <f>((VLOOKUP(G$4,'[1]Nivel se'!$A:$CB,MATCH("M2",'[1]Nivel se'!$A$1:$CB$1,0),0)/VLOOKUP(EOMONTH($B$4,-1)+1,[1]Inflación!$A:$G,4,0))/VLOOKUP(H$4,'[1]Nivel se'!$A:$CB,MATCH("M2",'[1]Nivel se'!$A$1:$CB$1,0),0))-1</f>
        <v>#N/A</v>
      </c>
      <c r="N36" s="8" t="e">
        <f>((VLOOKUP(H$4,'[1]Nivel se'!$A:$CB,MATCH("M2",'[1]Nivel se'!$A$1:$CB$1,0),0)/VLOOKUP(EOMONTH($B$4,-1)+1,[1]Inflación!$A:$G,4,0))/VLOOKUP(I$4,'[1]Nivel se'!$A:$CB,MATCH("M2",'[1]Nivel se'!$A$1:$CB$1,0),0))-1</f>
        <v>#N/A</v>
      </c>
    </row>
    <row r="37" spans="1:14" ht="17" customHeight="1">
      <c r="A37" s="41" t="s">
        <v>36</v>
      </c>
      <c r="B37" s="40">
        <f>VLOOKUP(B$4,'[1]Base Promedio'!$A:$CD,MATCH("Préstamos priv $",'[1]Base Promedio'!$A$1:$CD$1,0),0)</f>
        <v>5824091.9000000004</v>
      </c>
      <c r="C37" s="40">
        <f>VLOOKUP(C$4,'[1]Base Promedio'!$A:$CD,MATCH("Préstamos priv $",'[1]Base Promedio'!$A$1:$CD$1,0),0)</f>
        <v>5666052.064516129</v>
      </c>
      <c r="D37" s="40">
        <f>VLOOKUP(D$4,'[1]Base Promedio'!$A:$CD,MATCH("Préstamos priv $",'[1]Base Promedio'!$A$1:$CD$1,0),0)</f>
        <v>5410329.0322580645</v>
      </c>
      <c r="E37" s="40">
        <f>VLOOKUP(E$4,'[1]Base Promedio'!$A:$CD,MATCH("Préstamos priv $",'[1]Base Promedio'!$A$1:$CD$1,0),0)</f>
        <v>4003443.7741935486</v>
      </c>
      <c r="F37" s="40">
        <f>VLOOKUP(F$4,'[1]Base Promedio'!$A:$CD,MATCH("Préstamos priv $",'[1]Base Promedio'!$A$1:$CD$1,0),0)</f>
        <v>3304707.2333333334</v>
      </c>
      <c r="G37" s="23">
        <f t="shared" ref="G37:G46" si="7">(B37/C37)-1</f>
        <v>2.7892407920781848E-2</v>
      </c>
      <c r="H37" s="23">
        <f>((VLOOKUP(B$4,'[1]Nivel se'!$A:$CB,MATCH("Préstamos priv $",'[1]Nivel se'!$A$1:$CB$1,0),0)/VLOOKUP(EOMONTH($B$4,-1)+1,[1]Inflación!$A:$G,4,0))/VLOOKUP(C$4,'[1]Nivel se'!$A:$CB,MATCH("Préstamos priv $",'[1]Nivel se'!$A$1:$CB$1,0),0))-1</f>
        <v>-3.4332790917304457E-2</v>
      </c>
      <c r="I37" s="23">
        <f t="shared" ref="I37:I46" si="8">B37/E37-1</f>
        <v>0.45477049972387884</v>
      </c>
      <c r="J37" s="23">
        <f>((VLOOKUP(B$4,'[1]Nivel se'!$A:$CB,MATCH("Préstamos priv $",'[1]Nivel se'!$A$1:$CB$1,0),0)/VLOOKUP(EOMONTH($B$4,-1)+1,[1]Inflación!$A:$G,7,0))/VLOOKUP(E$4,'[1]Nivel se'!$A:$CB,MATCH("Préstamos priv $",'[1]Nivel se'!$A$1:$CB$1,0),0))-1</f>
        <v>-8.9654751939516664E-2</v>
      </c>
      <c r="K37" s="23">
        <f t="shared" ref="K37:K46" si="9">B37/F37-1</f>
        <v>0.76236243902472989</v>
      </c>
      <c r="L37" s="23">
        <f>(B37/VLOOKUP(EOMONTH($B$4,-1)+1,[1]Inflación!$A:$G,6,0))/F37-1</f>
        <v>-4.3197215285733503E-2</v>
      </c>
      <c r="M37" s="25">
        <f>SUM(M38:M44)</f>
        <v>6.6841852363174165E-2</v>
      </c>
      <c r="N37" s="25">
        <f>SUM(N38:N44)</f>
        <v>7.1155593901718939E-2</v>
      </c>
    </row>
    <row r="38" spans="1:14" ht="17" customHeight="1">
      <c r="A38" s="13" t="s">
        <v>3</v>
      </c>
      <c r="B38" s="11">
        <f>VLOOKUP(B$4,'[1]Base Promedio'!$A:$CD,MATCH("Adelantos $",'[1]Base Promedio'!$A$1:$CD$1,0),0)</f>
        <v>624858.96666666667</v>
      </c>
      <c r="C38" s="11">
        <f>VLOOKUP(C$4,'[1]Base Promedio'!$A:$CD,MATCH("Adelantos $",'[1]Base Promedio'!$A$1:$CD$1,0),0)</f>
        <v>641004.3548387097</v>
      </c>
      <c r="D38" s="11">
        <f>VLOOKUP(D$4,'[1]Base Promedio'!$A:$CD,MATCH("Adelantos $",'[1]Base Promedio'!$A$1:$CD$1,0),0)</f>
        <v>610374.90322580643</v>
      </c>
      <c r="E38" s="11">
        <f>VLOOKUP(E$4,'[1]Base Promedio'!$A:$CD,MATCH("Adelantos $",'[1]Base Promedio'!$A$1:$CD$1,0),0)</f>
        <v>392584.61290322582</v>
      </c>
      <c r="F38" s="11">
        <f>VLOOKUP(F$4,'[1]Base Promedio'!$A:$CD,MATCH("Adelantos $",'[1]Base Promedio'!$A$1:$CD$1,0),0)</f>
        <v>317158.33333333331</v>
      </c>
      <c r="G38" s="6">
        <f t="shared" si="7"/>
        <v>-2.5187641940600414E-2</v>
      </c>
      <c r="H38" s="6">
        <f>((VLOOKUP(B$4,'[1]Nivel se'!$A:$CB,MATCH("Adelantos $",'[1]Nivel se'!$A$1:$CB$1,0),0)/VLOOKUP(EOMONTH($B$4,-1)+1,[1]Inflación!$A:$G,4,0))/VLOOKUP(C$4,'[1]Nivel se'!$A:$CB,MATCH("Adelantos $",'[1]Nivel se'!$A$1:$CB$1,0),0))-1</f>
        <v>-8.0689785708875084E-2</v>
      </c>
      <c r="I38" s="6">
        <f t="shared" si="8"/>
        <v>0.59165424759196483</v>
      </c>
      <c r="J38" s="6">
        <f>((VLOOKUP(B$4,'[1]Nivel se'!$A:$CB,MATCH("Adelantos $",'[1]Nivel se'!$A$1:$CB$1,0),0)/VLOOKUP(EOMONTH($B$4,-1)+1,[1]Inflación!$A:$G,7,0))/VLOOKUP(E$4,'[1]Nivel se'!$A:$CB,MATCH("Adelantos $",'[1]Nivel se'!$A$1:$CB$1,0),0))-1</f>
        <v>-2.6243750899197504E-3</v>
      </c>
      <c r="K38" s="6">
        <f t="shared" si="9"/>
        <v>0.97017987860952748</v>
      </c>
      <c r="L38" s="6">
        <f>(B38/VLOOKUP(EOMONTH($B$4,-1)+1,[1]Inflación!$A:$G,6,0))/F38-1</f>
        <v>6.9628784919399944E-2</v>
      </c>
      <c r="M38" s="8">
        <f>VLOOKUP(M$4,'[1]Nivel se'!$A:$CB,MATCH("Adelantos $",'[1]Nivel se'!$A$1:$CB$1,0),0)/VLOOKUP(M$4,'[1]Nivel se'!$A:$CB,MATCH("PBI se",'[1]Nivel se'!$A$1:$CB$1,0),0)</f>
        <v>7.2104489665474145E-3</v>
      </c>
      <c r="N38" s="8">
        <f>VLOOKUP(N$4,'[1]Nivel se'!$A:$CB,MATCH("Adelantos $",'[1]Nivel se'!$A$1:$CB$1,0),0)/VLOOKUP(N$4,'[1]Nivel se'!$A:$CB,MATCH("PBI se",'[1]Nivel se'!$A$1:$CB$1,0),0)</f>
        <v>7.0395635642927779E-3</v>
      </c>
    </row>
    <row r="39" spans="1:14" ht="17" customHeight="1">
      <c r="A39" s="21" t="s">
        <v>4</v>
      </c>
      <c r="B39" s="27">
        <f>VLOOKUP(B$4,'[1]Base Promedio'!$A:$CD,MATCH("Documentos $",'[1]Base Promedio'!$A$1:$CD$1,0),0)</f>
        <v>1509224.2333333334</v>
      </c>
      <c r="C39" s="27">
        <f>VLOOKUP(C$4,'[1]Base Promedio'!$A:$CD,MATCH("Documentos $",'[1]Base Promedio'!$A$1:$CD$1,0),0)</f>
        <v>1497945.3225806451</v>
      </c>
      <c r="D39" s="27">
        <f>VLOOKUP(D$4,'[1]Base Promedio'!$A:$CD,MATCH("Documentos $",'[1]Base Promedio'!$A$1:$CD$1,0),0)</f>
        <v>1399084.6451612904</v>
      </c>
      <c r="E39" s="27">
        <f>VLOOKUP(E$4,'[1]Base Promedio'!$A:$CD,MATCH("Documentos $",'[1]Base Promedio'!$A$1:$CD$1,0),0)</f>
        <v>1010395.4516129033</v>
      </c>
      <c r="F39" s="27">
        <f>VLOOKUP(F$4,'[1]Base Promedio'!$A:$CD,MATCH("Documentos $",'[1]Base Promedio'!$A$1:$CD$1,0),0)</f>
        <v>781440.23333333328</v>
      </c>
      <c r="G39" s="23">
        <f t="shared" si="7"/>
        <v>7.5295877510783704E-3</v>
      </c>
      <c r="H39" s="23">
        <f>((VLOOKUP(B$4,'[1]Nivel se'!$A:$CB,MATCH("Documentos $",'[1]Nivel se'!$A$1:$CB$1,0),0)/VLOOKUP(EOMONTH($B$4,-1)+1,[1]Inflación!$A:$G,4,0))/VLOOKUP(C$4,'[1]Nivel se'!$A:$CB,MATCH("Documentos $",'[1]Nivel se'!$A$1:$CB$1,0),0))-1</f>
        <v>-6.1706818378177375E-2</v>
      </c>
      <c r="I39" s="23">
        <f t="shared" si="8"/>
        <v>0.49369658278265738</v>
      </c>
      <c r="J39" s="23">
        <f>((VLOOKUP(B$4,'[1]Nivel se'!$A:$CB,MATCH("Documentos $",'[1]Nivel se'!$A$1:$CB$1,0),0)/VLOOKUP(EOMONTH($B$4,-1)+1,[1]Inflación!$A:$G,7,0))/VLOOKUP(E$4,'[1]Nivel se'!$A:$CB,MATCH("Documentos $",'[1]Nivel se'!$A$1:$CB$1,0),0))-1</f>
        <v>-6.8284507064041766E-2</v>
      </c>
      <c r="K39" s="23">
        <f t="shared" si="9"/>
        <v>0.93133674074541095</v>
      </c>
      <c r="L39" s="23">
        <f>(B39/VLOOKUP(EOMONTH($B$4,-1)+1,[1]Inflación!$A:$G,6,0))/F39-1</f>
        <v>4.8540487953655731E-2</v>
      </c>
      <c r="M39" s="25">
        <f>VLOOKUP(M$4,'[1]Nivel se'!$A:$CB,MATCH("Documentos $",'[1]Nivel se'!$A$1:$CB$1,0),0)/VLOOKUP(M$4,'[1]Nivel se'!$A:$CB,MATCH("PBI se",'[1]Nivel se'!$A$1:$CB$1,0),0)</f>
        <v>1.7007694902375053E-2</v>
      </c>
      <c r="N39" s="25">
        <f>VLOOKUP(N$4,'[1]Nivel se'!$A:$CB,MATCH("Documentos $",'[1]Nivel se'!$A$1:$CB$1,0),0)/VLOOKUP(N$4,'[1]Nivel se'!$A:$CB,MATCH("PBI se",'[1]Nivel se'!$A$1:$CB$1,0),0)</f>
        <v>1.7774783389219707E-2</v>
      </c>
    </row>
    <row r="40" spans="1:14" ht="17" customHeight="1">
      <c r="A40" s="13" t="s">
        <v>5</v>
      </c>
      <c r="B40" s="11">
        <f>VLOOKUP(B$4,'[1]Base Promedio'!$A:$CD,MATCH("Hipotecarios $",'[1]Base Promedio'!$A$1:$CD$1,0),0)</f>
        <v>360582.23333333334</v>
      </c>
      <c r="C40" s="11">
        <f>VLOOKUP(C$4,'[1]Base Promedio'!$A:$CD,MATCH("Hipotecarios $",'[1]Base Promedio'!$A$1:$CD$1,0),0)</f>
        <v>350445.38709677418</v>
      </c>
      <c r="D40" s="11">
        <f>VLOOKUP(D$4,'[1]Base Promedio'!$A:$CD,MATCH("Hipotecarios $",'[1]Base Promedio'!$A$1:$CD$1,0),0)</f>
        <v>341943.74193548388</v>
      </c>
      <c r="E40" s="11">
        <f>VLOOKUP(E$4,'[1]Base Promedio'!$A:$CD,MATCH("Hipotecarios $",'[1]Base Promedio'!$A$1:$CD$1,0),0)</f>
        <v>280283.48387096776</v>
      </c>
      <c r="F40" s="11">
        <f>VLOOKUP(F$4,'[1]Base Promedio'!$A:$CD,MATCH("Hipotecarios $",'[1]Base Promedio'!$A$1:$CD$1,0),0)</f>
        <v>250667.13333333333</v>
      </c>
      <c r="G40" s="6">
        <f t="shared" si="7"/>
        <v>2.8925608981578366E-2</v>
      </c>
      <c r="H40" s="6">
        <f>((VLOOKUP(B$4,'[1]Nivel se'!$A:$CB,MATCH("Hipotecarios $",'[1]Nivel se'!$A$1:$CB$1,0),0)/VLOOKUP(EOMONTH($B$4,-1)+1,[1]Inflación!$A:$G,4,0))/VLOOKUP(C$4,'[1]Nivel se'!$A:$CB,MATCH("Hipotecarios $",'[1]Nivel se'!$A$1:$CB$1,0),0))-1</f>
        <v>-3.5405867608999775E-2</v>
      </c>
      <c r="I40" s="6">
        <f t="shared" si="8"/>
        <v>0.2864911922506721</v>
      </c>
      <c r="J40" s="6">
        <f>((VLOOKUP(B$4,'[1]Nivel se'!$A:$CB,MATCH("Hipotecarios $",'[1]Nivel se'!$A$1:$CB$1,0),0)/VLOOKUP(EOMONTH($B$4,-1)+1,[1]Inflación!$A:$G,7,0))/VLOOKUP(E$4,'[1]Nivel se'!$A:$CB,MATCH("Hipotecarios $",'[1]Nivel se'!$A$1:$CB$1,0),0))-1</f>
        <v>-0.21773087173386019</v>
      </c>
      <c r="K40" s="6">
        <f t="shared" si="9"/>
        <v>0.4384902740872556</v>
      </c>
      <c r="L40" s="6">
        <f>(B40/VLOOKUP(EOMONTH($B$4,-1)+1,[1]Inflación!$A:$G,6,0))/F40-1</f>
        <v>-0.21903039377488587</v>
      </c>
      <c r="M40" s="8">
        <f>VLOOKUP(M$4,'[1]Nivel se'!$A:$CB,MATCH("Hipotecarios $",'[1]Nivel se'!$A$1:$CB$1,0),0)/VLOOKUP(M$4,'[1]Nivel se'!$A:$CB,MATCH("PBI se",'[1]Nivel se'!$A$1:$CB$1,0),0)</f>
        <v>4.1155135794131411E-3</v>
      </c>
      <c r="N40" s="8">
        <f>VLOOKUP(N$4,'[1]Nivel se'!$A:$CB,MATCH("Hipotecarios $",'[1]Nivel se'!$A$1:$CB$1,0),0)/VLOOKUP(N$4,'[1]Nivel se'!$A:$CB,MATCH("PBI se",'[1]Nivel se'!$A$1:$CB$1,0),0)</f>
        <v>5.1228309555766301E-3</v>
      </c>
    </row>
    <row r="41" spans="1:14" ht="17" customHeight="1">
      <c r="A41" s="21" t="s">
        <v>6</v>
      </c>
      <c r="B41" s="27">
        <f>VLOOKUP(B$4,'[1]Base Promedio'!$A:$CD,MATCH("Prendarios $",'[1]Base Promedio'!$A$1:$CD$1,0),0)</f>
        <v>408260.23333333334</v>
      </c>
      <c r="C41" s="27">
        <f>VLOOKUP(C$4,'[1]Base Promedio'!$A:$CD,MATCH("Prendarios $",'[1]Base Promedio'!$A$1:$CD$1,0),0)</f>
        <v>384540.48387096776</v>
      </c>
      <c r="D41" s="27">
        <f>VLOOKUP(D$4,'[1]Base Promedio'!$A:$CD,MATCH("Prendarios $",'[1]Base Promedio'!$A$1:$CD$1,0),0)</f>
        <v>359362.96774193546</v>
      </c>
      <c r="E41" s="27">
        <f>VLOOKUP(E$4,'[1]Base Promedio'!$A:$CD,MATCH("Prendarios $",'[1]Base Promedio'!$A$1:$CD$1,0),0)</f>
        <v>229234.48387096773</v>
      </c>
      <c r="F41" s="27">
        <f>VLOOKUP(F$4,'[1]Base Promedio'!$A:$CD,MATCH("Prendarios $",'[1]Base Promedio'!$A$1:$CD$1,0),0)</f>
        <v>181180.1</v>
      </c>
      <c r="G41" s="23">
        <f t="shared" si="7"/>
        <v>6.1683360939246867E-2</v>
      </c>
      <c r="H41" s="23">
        <f>((VLOOKUP(B$4,'[1]Nivel se'!$A:$CB,MATCH("Prendarios $",'[1]Nivel se'!$A$1:$CB$1,0),0)/VLOOKUP(EOMONTH($B$4,-1)+1,[1]Inflación!$A:$G,4,0))/VLOOKUP(C$4,'[1]Nivel se'!$A:$CB,MATCH("Prendarios $",'[1]Nivel se'!$A$1:$CB$1,0),0))-1</f>
        <v>-1.7222352541288011E-2</v>
      </c>
      <c r="I41" s="23">
        <f t="shared" si="8"/>
        <v>0.78097215758836791</v>
      </c>
      <c r="J41" s="23">
        <f>((VLOOKUP(B$4,'[1]Nivel se'!$A:$CB,MATCH("Prendarios $",'[1]Nivel se'!$A$1:$CB$1,0),0)/VLOOKUP(EOMONTH($B$4,-1)+1,[1]Inflación!$A:$G,7,0))/VLOOKUP(E$4,'[1]Nivel se'!$A:$CB,MATCH("Prendarios $",'[1]Nivel se'!$A$1:$CB$1,0),0))-1</f>
        <v>8.0155547046584674E-2</v>
      </c>
      <c r="K41" s="23">
        <f t="shared" si="9"/>
        <v>1.2533392648162427</v>
      </c>
      <c r="L41" s="23">
        <f>(B41/VLOOKUP(EOMONTH($B$4,-1)+1,[1]Inflación!$A:$G,6,0))/F41-1</f>
        <v>0.22335862121260619</v>
      </c>
      <c r="M41" s="25">
        <f>VLOOKUP(M$4,'[1]Nivel se'!$A:$CB,MATCH("Prendarios $",'[1]Nivel se'!$A$1:$CB$1,0),0)/VLOOKUP(M$4,'[1]Nivel se'!$A:$CB,MATCH("PBI se",'[1]Nivel se'!$A$1:$CB$1,0),0)</f>
        <v>4.5804322768639352E-3</v>
      </c>
      <c r="N41" s="25">
        <f>VLOOKUP(N$4,'[1]Nivel se'!$A:$CB,MATCH("Prendarios $",'[1]Nivel se'!$A$1:$CB$1,0),0)/VLOOKUP(N$4,'[1]Nivel se'!$A:$CB,MATCH("PBI se",'[1]Nivel se'!$A$1:$CB$1,0),0)</f>
        <v>4.1291660096093056E-3</v>
      </c>
    </row>
    <row r="42" spans="1:14" ht="17" customHeight="1">
      <c r="A42" s="13" t="s">
        <v>7</v>
      </c>
      <c r="B42" s="11">
        <f>VLOOKUP(B$4,'[1]Base Promedio'!$A:$CD,MATCH("Personales $",'[1]Base Promedio'!$A$1:$CD$1,0),0)</f>
        <v>933313.9</v>
      </c>
      <c r="C42" s="11">
        <f>VLOOKUP(C$4,'[1]Base Promedio'!$A:$CD,MATCH("Personales $",'[1]Base Promedio'!$A$1:$CD$1,0),0)</f>
        <v>901596.12903225806</v>
      </c>
      <c r="D42" s="11">
        <f>VLOOKUP(D$4,'[1]Base Promedio'!$A:$CD,MATCH("Personales $",'[1]Base Promedio'!$A$1:$CD$1,0),0)</f>
        <v>863868.90322580643</v>
      </c>
      <c r="E42" s="11">
        <f>VLOOKUP(E$4,'[1]Base Promedio'!$A:$CD,MATCH("Personales $",'[1]Base Promedio'!$A$1:$CD$1,0),0)</f>
        <v>665885.03225806449</v>
      </c>
      <c r="F42" s="11">
        <f>VLOOKUP(F$4,'[1]Base Promedio'!$A:$CD,MATCH("Personales $",'[1]Base Promedio'!$A$1:$CD$1,0),0)</f>
        <v>570480.66666666663</v>
      </c>
      <c r="G42" s="6">
        <f t="shared" si="7"/>
        <v>3.5179577580692012E-2</v>
      </c>
      <c r="H42" s="6">
        <f>((VLOOKUP(B$4,'[1]Nivel se'!$A:$CB,MATCH("Personales $",'[1]Nivel se'!$A$1:$CB$1,0),0)/VLOOKUP(EOMONTH($B$4,-1)+1,[1]Inflación!$A:$G,4,0))/VLOOKUP(C$4,'[1]Nivel se'!$A:$CB,MATCH("Personales $",'[1]Nivel se'!$A$1:$CB$1,0),0))-1</f>
        <v>-2.9171730542903007E-2</v>
      </c>
      <c r="I42" s="6">
        <f t="shared" si="8"/>
        <v>0.40161417479991224</v>
      </c>
      <c r="J42" s="6">
        <f>((VLOOKUP(B$4,'[1]Nivel se'!$A:$CB,MATCH("Personales $",'[1]Nivel se'!$A$1:$CB$1,0),0)/VLOOKUP(EOMONTH($B$4,-1)+1,[1]Inflación!$A:$G,7,0))/VLOOKUP(E$4,'[1]Nivel se'!$A:$CB,MATCH("Personales $",'[1]Nivel se'!$A$1:$CB$1,0),0))-1</f>
        <v>-0.13632865424543672</v>
      </c>
      <c r="K42" s="6">
        <f t="shared" si="9"/>
        <v>0.63601319822699232</v>
      </c>
      <c r="L42" s="6">
        <f>(B42/VLOOKUP(EOMONTH($B$4,-1)+1,[1]Inflación!$A:$G,6,0))/F42-1</f>
        <v>-0.11179338073096867</v>
      </c>
      <c r="M42" s="8">
        <f>VLOOKUP(M$4,'[1]Nivel se'!$A:$CB,MATCH("Personales $",'[1]Nivel se'!$A$1:$CB$1,0),0)/VLOOKUP(M$4,'[1]Nivel se'!$A:$CB,MATCH("PBI se",'[1]Nivel se'!$A$1:$CB$1,0),0)</f>
        <v>1.0740673764154112E-2</v>
      </c>
      <c r="N42" s="8">
        <f>VLOOKUP(N$4,'[1]Nivel se'!$A:$CB,MATCH("Personales $",'[1]Nivel se'!$A$1:$CB$1,0),0)/VLOOKUP(N$4,'[1]Nivel se'!$A:$CB,MATCH("PBI se",'[1]Nivel se'!$A$1:$CB$1,0),0)</f>
        <v>1.2109471572860327E-2</v>
      </c>
    </row>
    <row r="43" spans="1:14" ht="17" customHeight="1">
      <c r="A43" s="21" t="s">
        <v>37</v>
      </c>
      <c r="B43" s="27">
        <f>VLOOKUP(B$4,'[1]Base Promedio'!$A:$CD,MATCH("Tarjetas de crédito $",'[1]Base Promedio'!$A$1:$CD$1,0),0)</f>
        <v>1686598.5666666667</v>
      </c>
      <c r="C43" s="27">
        <f>VLOOKUP(C$4,'[1]Base Promedio'!$A:$CD,MATCH("Tarjetas de crédito $",'[1]Base Promedio'!$A$1:$CD$1,0),0)</f>
        <v>1596034.2258064516</v>
      </c>
      <c r="D43" s="27">
        <f>VLOOKUP(D$4,'[1]Base Promedio'!$A:$CD,MATCH("Tarjetas de crédito $",'[1]Base Promedio'!$A$1:$CD$1,0),0)</f>
        <v>1540338.2258064516</v>
      </c>
      <c r="E43" s="27">
        <f>VLOOKUP(E$4,'[1]Base Promedio'!$A:$CD,MATCH("Tarjetas de crédito $",'[1]Base Promedio'!$A$1:$CD$1,0),0)</f>
        <v>1198242.7096774194</v>
      </c>
      <c r="F43" s="27">
        <f>VLOOKUP(F$4,'[1]Base Promedio'!$A:$CD,MATCH("Tarjetas de crédito $",'[1]Base Promedio'!$A$1:$CD$1,0),0)</f>
        <v>999369.8666666667</v>
      </c>
      <c r="G43" s="23">
        <f t="shared" si="7"/>
        <v>5.6743357627217605E-2</v>
      </c>
      <c r="H43" s="23">
        <f>((VLOOKUP(B$4,'[1]Nivel se'!$A:$CB,MATCH("Tarjetas de crédito $",'[1]Nivel se'!$A$1:$CB$1,0),0)/VLOOKUP(EOMONTH($B$4,-1)+1,[1]Inflación!$A:$G,4,0))/VLOOKUP(C$4,'[1]Nivel se'!$A:$CB,MATCH("Tarjetas de crédito $",'[1]Nivel se'!$A$1:$CB$1,0),0))-1</f>
        <v>-1.8222738404326311E-2</v>
      </c>
      <c r="I43" s="23">
        <f t="shared" si="8"/>
        <v>0.40756004859876693</v>
      </c>
      <c r="J43" s="23">
        <f>((VLOOKUP(B$4,'[1]Nivel se'!$A:$CB,MATCH("Tarjetas de crédito $",'[1]Nivel se'!$A$1:$CB$1,0),0)/VLOOKUP(EOMONTH($B$4,-1)+1,[1]Inflación!$A:$G,7,0))/VLOOKUP(E$4,'[1]Nivel se'!$A:$CB,MATCH("Tarjetas de crédito $",'[1]Nivel se'!$A$1:$CB$1,0),0))-1</f>
        <v>-7.3555127036897372E-2</v>
      </c>
      <c r="K43" s="23">
        <f t="shared" si="9"/>
        <v>0.68766201876008792</v>
      </c>
      <c r="L43" s="23">
        <f>(B43/VLOOKUP(EOMONTH($B$4,-1)+1,[1]Inflación!$A:$G,6,0))/F43-1</f>
        <v>-8.3752760811367732E-2</v>
      </c>
      <c r="M43" s="25">
        <f>VLOOKUP(M$4,'[1]Nivel se'!$A:$CB,MATCH("Tarjetas de crédito $",'[1]Nivel se'!$A$1:$CB$1,0),0)/VLOOKUP(M$4,'[1]Nivel se'!$A:$CB,MATCH("PBI se",'[1]Nivel se'!$A$1:$CB$1,0),0)</f>
        <v>1.9797764306385954E-2</v>
      </c>
      <c r="N43" s="25">
        <f>VLOOKUP(N$4,'[1]Nivel se'!$A:$CB,MATCH("Tarjetas de crédito $",'[1]Nivel se'!$A$1:$CB$1,0),0)/VLOOKUP(N$4,'[1]Nivel se'!$A:$CB,MATCH("PBI se",'[1]Nivel se'!$A$1:$CB$1,0),0)</f>
        <v>2.0808402744825524E-2</v>
      </c>
    </row>
    <row r="44" spans="1:14" ht="17" customHeight="1">
      <c r="A44" s="13" t="s">
        <v>0</v>
      </c>
      <c r="B44" s="11">
        <f>VLOOKUP(B$4,'[1]Base Promedio'!$A:$CD,MATCH("Otros $",'[1]Base Promedio'!$A$1:$CD$1,0),0)</f>
        <v>301253.76666666666</v>
      </c>
      <c r="C44" s="11">
        <f>VLOOKUP(C$4,'[1]Base Promedio'!$A:$CD,MATCH("Otros $",'[1]Base Promedio'!$A$1:$CD$1,0),0)</f>
        <v>294486.16129032261</v>
      </c>
      <c r="D44" s="11">
        <f>VLOOKUP(D$4,'[1]Base Promedio'!$A:$CD,MATCH("Otros $",'[1]Base Promedio'!$A$1:$CD$1,0),0)</f>
        <v>295355.6451612903</v>
      </c>
      <c r="E44" s="11">
        <f>VLOOKUP(E$4,'[1]Base Promedio'!$A:$CD,MATCH("Otros $",'[1]Base Promedio'!$A$1:$CD$1,0),0)</f>
        <v>226818</v>
      </c>
      <c r="F44" s="11">
        <f>VLOOKUP(F$4,'[1]Base Promedio'!$A:$CD,MATCH("Otros $",'[1]Base Promedio'!$A$1:$CD$1,0),0)</f>
        <v>204410.9</v>
      </c>
      <c r="G44" s="6">
        <f t="shared" si="7"/>
        <v>2.2981064192256317E-2</v>
      </c>
      <c r="H44" s="6">
        <f>((VLOOKUP(B$4,'[1]Nivel se'!$A:$CB,MATCH("Otros $",'[1]Nivel se'!$A$1:$CB$1,0),0)/VLOOKUP(EOMONTH($B$4,-1)+1,[1]Inflación!$A:$G,4,0))/VLOOKUP(C$4,'[1]Nivel se'!$A:$CB,MATCH("Otros $",'[1]Nivel se'!$A$1:$CB$1,0),0))-1</f>
        <v>-2.715263872835505E-2</v>
      </c>
      <c r="I44" s="6">
        <f>B44/E44-1</f>
        <v>0.32817398384020069</v>
      </c>
      <c r="J44" s="6">
        <f>((VLOOKUP(B$4,'[1]Nivel se'!$A:$CB,MATCH("Otros $",'[1]Nivel se'!$A$1:$CB$1,0),0)/VLOOKUP(EOMONTH($B$4,-1)+1,[1]Inflación!$A:$G,7,0))/VLOOKUP(E$4,'[1]Nivel se'!$A:$CB,MATCH("Otros $",'[1]Nivel se'!$A$1:$CB$1,0),0))-1</f>
        <v>-0.20881866355266387</v>
      </c>
      <c r="K44" s="6">
        <f>B44/F44-1</f>
        <v>0.47376566839961409</v>
      </c>
      <c r="L44" s="6">
        <f>(B44/VLOOKUP(EOMONTH($B$4,-1)+1,[1]Inflación!$A:$G,6,0))/F44-1</f>
        <v>-0.19987905761236757</v>
      </c>
      <c r="M44" s="8">
        <f>VLOOKUP(M$4,'[1]Nivel se'!$A:$CB,MATCH("Otros $",'[1]Nivel se'!$A$1:$CB$1,0),0)/VLOOKUP(M$4,'[1]Nivel se'!$A:$CB,MATCH("PBI se",'[1]Nivel se'!$A$1:$CB$1,0),0)</f>
        <v>3.389324567434552E-3</v>
      </c>
      <c r="N44" s="8">
        <f>VLOOKUP(N$4,'[1]Nivel se'!$A:$CB,MATCH("Otros $",'[1]Nivel se'!$A$1:$CB$1,0),0)/VLOOKUP(N$4,'[1]Nivel se'!$A:$CB,MATCH("PBI se",'[1]Nivel se'!$A$1:$CB$1,0),0)</f>
        <v>4.1713756653346604E-3</v>
      </c>
    </row>
    <row r="45" spans="1:14" ht="17" hidden="1" customHeight="1">
      <c r="A45" s="12"/>
      <c r="B45" s="11">
        <f>VLOOKUP(B$4,'[1]Base Promedio'!$A:$CD,MATCH("Dep $ total",'[1]Base Promedio'!$A$1:$CD$1,0),0)</f>
        <v>15095699.233333334</v>
      </c>
      <c r="C45" s="11">
        <f>VLOOKUP(C$4,'[1]Base Promedio'!$A:$CD,MATCH("Dep $ total",'[1]Base Promedio'!$A$1:$CD$1,0),0)</f>
        <v>14061918.806451611</v>
      </c>
      <c r="D45" s="11">
        <f>VLOOKUP(D$4,'[1]Base Promedio'!$A:$CD,MATCH("Dep $ total",'[1]Base Promedio'!$A$1:$CD$1,0),0)</f>
        <v>13536628.741935486</v>
      </c>
      <c r="E45" s="11">
        <f>VLOOKUP(E$4,'[1]Base Promedio'!$A:$CD,MATCH("Dep $ total",'[1]Base Promedio'!$A$1:$CD$1,0),0)</f>
        <v>9585924.3225806449</v>
      </c>
      <c r="F45" s="11">
        <f>VLOOKUP(F$4,'[1]Base Promedio'!$A:$CD,MATCH("Dep $ total",'[1]Base Promedio'!$A$1:$CD$1,0),0)</f>
        <v>8379369.833333334</v>
      </c>
      <c r="G45" s="5"/>
      <c r="H45" s="6"/>
      <c r="I45" s="6"/>
      <c r="J45" s="6"/>
      <c r="K45" s="6"/>
      <c r="L45" s="6"/>
      <c r="M45" s="8"/>
      <c r="N45" s="8"/>
    </row>
    <row r="46" spans="1:14" ht="17" customHeight="1">
      <c r="A46" s="42" t="s">
        <v>38</v>
      </c>
      <c r="B46" s="43">
        <f>VLOOKUP(B$4,'[1]Base Promedio'!$A:$CD,MATCH("Préstamos púb $",'[1]Base Promedio'!$A$1:$CD$1,0),0)</f>
        <v>64031.133333333331</v>
      </c>
      <c r="C46" s="43">
        <f>VLOOKUP(C$4,'[1]Base Promedio'!$A:$CD,MATCH("Préstamos púb $",'[1]Base Promedio'!$A$1:$CD$1,0),0)</f>
        <v>57115.225806451614</v>
      </c>
      <c r="D46" s="43">
        <f>VLOOKUP(D$4,'[1]Base Promedio'!$A:$CD,MATCH("Préstamos púb $",'[1]Base Promedio'!$A$1:$CD$1,0),0)</f>
        <v>61287.483870967742</v>
      </c>
      <c r="E46" s="43">
        <f>VLOOKUP(E$4,'[1]Base Promedio'!$A:$CD,MATCH("Préstamos púb $",'[1]Base Promedio'!$A$1:$CD$1,0),0)</f>
        <v>54689.193548387098</v>
      </c>
      <c r="F46" s="43">
        <f>VLOOKUP(F$4,'[1]Base Promedio'!$A:$CD,MATCH("Préstamos púb $",'[1]Base Promedio'!$A$1:$CD$1,0),0)</f>
        <v>44522.866666666669</v>
      </c>
      <c r="G46" s="19">
        <f t="shared" si="7"/>
        <v>0.12108693311163465</v>
      </c>
      <c r="H46" s="19">
        <f>($B46/VLOOKUP(EOMONTH($B$4,-1)+1,[1]Inflación!$A:$G,4,0))/$C46-1</f>
        <v>5.1355061002147595E-2</v>
      </c>
      <c r="I46" s="19">
        <f t="shared" si="8"/>
        <v>0.17081875191084706</v>
      </c>
      <c r="J46" s="19">
        <f>($B46/VLOOKUP(EOMONTH($B$4,-1)+1,[1]Inflación!$A:$G,7,0))/$E46-1</f>
        <v>-0.29270667404184214</v>
      </c>
      <c r="K46" s="19">
        <f t="shared" si="9"/>
        <v>0.43816286163065254</v>
      </c>
      <c r="L46" s="19">
        <f>(B46/VLOOKUP(EOMONTH($B$4,-1)+1,[1]Inflación!$A:$G,6,0))/F46-1</f>
        <v>-0.21920814901029662</v>
      </c>
      <c r="M46" s="20">
        <f>$B46/VLOOKUP(M$4,'[1]Nivel se'!$A:$CB,MATCH("PBI se",'[1]Nivel se'!$A$1:$CB$1,0),0)</f>
        <v>7.2779760423073605E-4</v>
      </c>
      <c r="N46" s="20">
        <f>$E46/VLOOKUP(N$4,'[1]Nivel se'!$A:$CB,MATCH("PBI se",'[1]Nivel se'!$A$1:$CB$1,0),0)</f>
        <v>1.001966586925437E-3</v>
      </c>
    </row>
    <row r="47" spans="1:14" ht="15" hidden="1" customHeight="1">
      <c r="G47" s="5"/>
      <c r="H47" s="5"/>
      <c r="N47" s="2"/>
    </row>
    <row r="48" spans="1:14" ht="17" hidden="1" customHeight="1">
      <c r="B48" s="100"/>
      <c r="C48" s="100"/>
      <c r="D48" s="100"/>
      <c r="E48" s="100"/>
      <c r="F48" s="100"/>
      <c r="G48" s="5"/>
      <c r="H48" s="5"/>
      <c r="I48" s="100"/>
      <c r="J48" s="100"/>
      <c r="K48" s="100"/>
      <c r="L48" s="100"/>
      <c r="M48" s="100"/>
      <c r="N48" s="101"/>
    </row>
    <row r="49" spans="1:16" ht="17" customHeight="1">
      <c r="A49" s="138" t="s">
        <v>80</v>
      </c>
      <c r="B49" s="138"/>
      <c r="C49" s="138"/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</row>
    <row r="50" spans="1:16" ht="20" customHeight="1">
      <c r="A50" s="29" t="s">
        <v>78</v>
      </c>
      <c r="B50" s="22">
        <f>VLOOKUP(B$4,'[1]Base Promedio'!$A:$CD,MATCH("Dep US$ total",'[1]Base Promedio'!$A$1:$CD$1,0),0)</f>
        <v>17453.599999999999</v>
      </c>
      <c r="C50" s="22">
        <f>VLOOKUP(C$4,'[1]Base Promedio'!$A:$CD,MATCH("Dep US$ total",'[1]Base Promedio'!$A$1:$CD$1,0),0)</f>
        <v>17548.290322580644</v>
      </c>
      <c r="D50" s="22">
        <f>VLOOKUP(D$4,'[1]Base Promedio'!$A:$CD,MATCH("Dep US$ total",'[1]Base Promedio'!$A$1:$CD$1,0),0)</f>
        <v>18120</v>
      </c>
      <c r="E50" s="22">
        <f>VLOOKUP(E$4,'[1]Base Promedio'!$A:$CD,MATCH("Dep US$ total",'[1]Base Promedio'!$A$1:$CD$1,0),0)</f>
        <v>18237.225806451614</v>
      </c>
      <c r="F50" s="22">
        <f>VLOOKUP(F$4,'[1]Base Promedio'!$A:$CD,MATCH("Dep US$ total",'[1]Base Promedio'!$A$1:$CD$1,0),0)</f>
        <v>18931.133333333335</v>
      </c>
      <c r="G50" s="23">
        <f t="shared" ref="G50:G61" si="10">(B50/C50)-1</f>
        <v>-5.3959856396267325E-3</v>
      </c>
      <c r="H50" s="24" t="s">
        <v>39</v>
      </c>
      <c r="I50" s="23">
        <f t="shared" ref="I50:I61" si="11">B50/E50-1</f>
        <v>-4.2968476388245302E-2</v>
      </c>
      <c r="J50" s="28" t="s">
        <v>39</v>
      </c>
      <c r="K50" s="23">
        <f t="shared" ref="K50:K61" si="12">B50/F50-1</f>
        <v>-7.8047801329027777E-2</v>
      </c>
      <c r="L50" s="28" t="s">
        <v>39</v>
      </c>
      <c r="M50" s="52">
        <f>VLOOKUP(M$4,'[1]Nivel se'!$A:$CB,MATCH("Dep US$ total",'[1]Nivel se'!$A$1:$CB$1,0),0)/VLOOKUP(M$4,'[1]Nivel se'!$A:$CB,MATCH("PBI se",'[1]Nivel se'!$A$1:$CB$1,0),0)</f>
        <v>2.8808286709701397E-2</v>
      </c>
      <c r="N50" s="52">
        <f>VLOOKUP(N$4,'[1]Nivel se'!$A:$CB,MATCH("Dep US$ total",'[1]Nivel se'!$A$1:$CB$1,0),0)/VLOOKUP(N$4,'[1]Nivel se'!$A:$CB,MATCH("PBI se",'[1]Nivel se'!$A$1:$CB$1,0),0)</f>
        <v>3.4523371791425374E-2</v>
      </c>
    </row>
    <row r="51" spans="1:16" ht="17" customHeight="1">
      <c r="A51" s="12" t="s">
        <v>40</v>
      </c>
      <c r="B51" s="11">
        <f>VLOOKUP(B$4,'[1]Base Promedio'!$A:$CD,MATCH("Dep US$ priv",'[1]Base Promedio'!$A$1:$CD$1,0),0)</f>
        <v>14823.033333333333</v>
      </c>
      <c r="C51" s="11">
        <f>VLOOKUP(C$4,'[1]Base Promedio'!$A:$CD,MATCH("Dep US$ priv",'[1]Base Promedio'!$A$1:$CD$1,0),0)</f>
        <v>14603.870967741936</v>
      </c>
      <c r="D51" s="11">
        <f>VLOOKUP(D$4,'[1]Base Promedio'!$A:$CD,MATCH("Dep US$ priv",'[1]Base Promedio'!$A$1:$CD$1,0),0)</f>
        <v>15075.258064516129</v>
      </c>
      <c r="E51" s="11">
        <f>VLOOKUP(E$4,'[1]Base Promedio'!$A:$CD,MATCH("Dep US$ priv",'[1]Base Promedio'!$A$1:$CD$1,0),0)</f>
        <v>15255.290322580646</v>
      </c>
      <c r="F51" s="11">
        <f>VLOOKUP(F$4,'[1]Base Promedio'!$A:$CD,MATCH("Dep US$ priv",'[1]Base Promedio'!$A$1:$CD$1,0),0)</f>
        <v>16355.366666666667</v>
      </c>
      <c r="G51" s="6">
        <f t="shared" si="10"/>
        <v>1.5007142015668107E-2</v>
      </c>
      <c r="H51" s="5" t="s">
        <v>39</v>
      </c>
      <c r="I51" s="6">
        <f t="shared" si="11"/>
        <v>-2.8334891051368105E-2</v>
      </c>
      <c r="J51" s="44" t="s">
        <v>39</v>
      </c>
      <c r="K51" s="6">
        <f t="shared" si="12"/>
        <v>-9.3689940712630593E-2</v>
      </c>
      <c r="L51" s="44" t="s">
        <v>39</v>
      </c>
      <c r="M51" s="51">
        <f>VLOOKUP(M$4,'[1]Nivel se'!$A:$CB,MATCH("Dep US$ priv",'[1]Nivel se'!$A$1:$CB$1,0),0)/VLOOKUP(M$4,'[1]Nivel se'!$A:$CB,MATCH("PBI se",'[1]Nivel se'!$A$1:$CB$1,0),0)</f>
        <v>2.4117867099385518E-2</v>
      </c>
      <c r="N51" s="51">
        <f>VLOOKUP(N$4,'[1]Nivel se'!$A:$CB,MATCH("Dep US$ priv",'[1]Nivel se'!$A$1:$CB$1,0),0)/VLOOKUP(N$4,'[1]Nivel se'!$A:$CB,MATCH("PBI se",'[1]Nivel se'!$A$1:$CB$1,0),0)</f>
        <v>2.8475913141229482E-2</v>
      </c>
      <c r="P51" s="60"/>
    </row>
    <row r="52" spans="1:16" ht="17" customHeight="1">
      <c r="A52" s="21" t="s">
        <v>41</v>
      </c>
      <c r="B52" s="27">
        <f>VLOOKUP(B$4,'[1]Base Promedio'!$A:$CD,MATCH("Vista US$ priv",'[1]Base Promedio'!$A$1:$CD$1,0),0)</f>
        <v>11074.5</v>
      </c>
      <c r="C52" s="27">
        <f>VLOOKUP(C$4,'[1]Base Promedio'!$A:$CD,MATCH("Vista US$ priv",'[1]Base Promedio'!$A$1:$CD$1,0),0)</f>
        <v>10825.064516129032</v>
      </c>
      <c r="D52" s="27">
        <f>VLOOKUP(D$4,'[1]Base Promedio'!$A:$CD,MATCH("Vista US$ priv",'[1]Base Promedio'!$A$1:$CD$1,0),0)</f>
        <v>11227.774193548386</v>
      </c>
      <c r="E52" s="27">
        <f>VLOOKUP(E$4,'[1]Base Promedio'!$A:$CD,MATCH("Vista US$ priv",'[1]Base Promedio'!$A$1:$CD$1,0),0)</f>
        <v>11233.129032258064</v>
      </c>
      <c r="F52" s="27">
        <f>VLOOKUP(F$4,'[1]Base Promedio'!$A:$CD,MATCH("Vista US$ priv",'[1]Base Promedio'!$A$1:$CD$1,0),0)</f>
        <v>12086.7</v>
      </c>
      <c r="G52" s="23">
        <f t="shared" si="10"/>
        <v>2.3042401594864925E-2</v>
      </c>
      <c r="H52" s="24" t="s">
        <v>39</v>
      </c>
      <c r="I52" s="23">
        <f t="shared" si="11"/>
        <v>-1.4121535664954221E-2</v>
      </c>
      <c r="J52" s="28" t="s">
        <v>39</v>
      </c>
      <c r="K52" s="23">
        <f t="shared" si="12"/>
        <v>-8.3744942788354204E-2</v>
      </c>
      <c r="L52" s="28" t="s">
        <v>39</v>
      </c>
      <c r="M52" s="25">
        <f>VLOOKUP(M$4,'[1]Nivel se'!$A:$CB,MATCH("Vista US$ priv",'[1]Nivel se'!$A$1:$CB$1,0),0)/VLOOKUP(M$4,'[1]Nivel se'!$A:$CB,MATCH("PBI se",'[1]Nivel se'!$A$1:$CB$1,0),0)</f>
        <v>1.8019780545435054E-2</v>
      </c>
      <c r="N52" s="25">
        <f>VLOOKUP(N$4,'[1]Nivel se'!$A:$CB,MATCH("Vista US$ priv",'[1]Nivel se'!$A$1:$CB$1,0),0)/VLOOKUP(N$4,'[1]Nivel se'!$A:$CB,MATCH("PBI se",'[1]Nivel se'!$A$1:$CB$1,0),0)</f>
        <v>2.0968578594330229E-2</v>
      </c>
    </row>
    <row r="53" spans="1:16" ht="17" customHeight="1">
      <c r="A53" s="13" t="s">
        <v>42</v>
      </c>
      <c r="B53" s="11">
        <f>VLOOKUP(B$4,'[1]Base Promedio'!$A:$CD,MATCH("Plazo y Otros US$ priv",'[1]Base Promedio'!$A$1:$CD$1,0),0)</f>
        <v>3748.5333333333328</v>
      </c>
      <c r="C53" s="11">
        <f>VLOOKUP(C$4,'[1]Base Promedio'!$A:$CD,MATCH("Plazo y Otros US$ priv",'[1]Base Promedio'!$A$1:$CD$1,0),0)</f>
        <v>3778.8064516129034</v>
      </c>
      <c r="D53" s="11">
        <f>VLOOKUP(D$4,'[1]Base Promedio'!$A:$CD,MATCH("Plazo y Otros US$ priv",'[1]Base Promedio'!$A$1:$CD$1,0),0)</f>
        <v>3847.4838709677424</v>
      </c>
      <c r="E53" s="11">
        <f>VLOOKUP(E$4,'[1]Base Promedio'!$A:$CD,MATCH("Plazo y Otros US$ priv",'[1]Base Promedio'!$A$1:$CD$1,0),0)</f>
        <v>4022.1612903225814</v>
      </c>
      <c r="F53" s="11">
        <f>VLOOKUP(F$4,'[1]Base Promedio'!$A:$CD,MATCH("Plazo y Otros US$ priv",'[1]Base Promedio'!$A$1:$CD$1,0),0)</f>
        <v>4268.6666666666661</v>
      </c>
      <c r="G53" s="6">
        <f t="shared" si="10"/>
        <v>-8.0112910431411333E-3</v>
      </c>
      <c r="H53" s="5" t="s">
        <v>39</v>
      </c>
      <c r="I53" s="6">
        <f t="shared" si="11"/>
        <v>-6.8030080655294478E-2</v>
      </c>
      <c r="J53" s="44" t="s">
        <v>39</v>
      </c>
      <c r="K53" s="6">
        <f t="shared" si="12"/>
        <v>-0.12184913321880364</v>
      </c>
      <c r="L53" s="44" t="s">
        <v>39</v>
      </c>
      <c r="M53" s="51">
        <f>VLOOKUP(M$4,'[1]Nivel se'!$A:$CB,MATCH("Plazo y Otros US$ priv",'[1]Nivel se'!$A$1:$CB$1,0),0)/VLOOKUP(M$4,'[1]Nivel se'!$A:$CB,MATCH("PBI se",'[1]Nivel se'!$A$1:$CB$1,0),0)</f>
        <v>6.0980865539504645E-3</v>
      </c>
      <c r="N53" s="51">
        <f>VLOOKUP(N$4,'[1]Nivel se'!$A:$CB,MATCH("Plazo y Otros US$ priv",'[1]Nivel se'!$A$1:$CB$1,0),0)/VLOOKUP(N$4,'[1]Nivel se'!$A:$CB,MATCH("PBI se",'[1]Nivel se'!$A$1:$CB$1,0),0)</f>
        <v>7.5073345468992534E-3</v>
      </c>
    </row>
    <row r="54" spans="1:16" ht="16.25" customHeight="1">
      <c r="A54" s="26" t="s">
        <v>43</v>
      </c>
      <c r="B54" s="27">
        <f>VLOOKUP(B$4,'[1]Base Promedio'!$A:$CD,MATCH("Dep US$ pub",'[1]Base Promedio'!$A$1:$CD$1,0),0)</f>
        <v>2630.5666666666666</v>
      </c>
      <c r="C54" s="27">
        <f>VLOOKUP(C$4,'[1]Base Promedio'!$A:$CD,MATCH("Dep US$ pub",'[1]Base Promedio'!$A$1:$CD$1,0),0)</f>
        <v>2944.4193548387098</v>
      </c>
      <c r="D54" s="27">
        <f>VLOOKUP(D$4,'[1]Base Promedio'!$A:$CD,MATCH("Dep US$ pub",'[1]Base Promedio'!$A$1:$CD$1,0),0)</f>
        <v>3044.7419354838707</v>
      </c>
      <c r="E54" s="27">
        <f>VLOOKUP(E$4,'[1]Base Promedio'!$A:$CD,MATCH("Dep US$ pub",'[1]Base Promedio'!$A$1:$CD$1,0),0)</f>
        <v>2981.9354838709678</v>
      </c>
      <c r="F54" s="27">
        <f>VLOOKUP(F$4,'[1]Base Promedio'!$A:$CD,MATCH("Dep US$ pub",'[1]Base Promedio'!$A$1:$CD$1,0),0)</f>
        <v>2575.7666666666669</v>
      </c>
      <c r="G54" s="23">
        <f t="shared" si="10"/>
        <v>-0.10659238727536335</v>
      </c>
      <c r="H54" s="24" t="s">
        <v>39</v>
      </c>
      <c r="I54" s="23">
        <f t="shared" si="11"/>
        <v>-0.11783246790711099</v>
      </c>
      <c r="J54" s="23" t="s">
        <v>39</v>
      </c>
      <c r="K54" s="23">
        <f t="shared" si="12"/>
        <v>2.1275219028638714E-2</v>
      </c>
      <c r="L54" s="23" t="s">
        <v>39</v>
      </c>
      <c r="M54" s="25">
        <f>VLOOKUP(M$4,'[1]Nivel se'!$A:$CB,MATCH("Dep US$ pub",'[1]Nivel se'!$A$1:$CB$1,0),0)/VLOOKUP(M$4,'[1]Nivel se'!$A:$CB,MATCH("PBI se",'[1]Nivel se'!$A$1:$CB$1,0),0)</f>
        <v>4.6904196103158789E-3</v>
      </c>
      <c r="N54" s="25">
        <f>VLOOKUP(N$4,'[1]Nivel se'!$A:$CB,MATCH("Dep US$ pub",'[1]Nivel se'!$A$1:$CB$1,0),0)/VLOOKUP(N$4,'[1]Nivel se'!$A:$CB,MATCH("PBI se",'[1]Nivel se'!$A$1:$CB$1,0),0)</f>
        <v>6.0474586501958923E-3</v>
      </c>
    </row>
    <row r="55" spans="1:16" ht="17" hidden="1" customHeight="1">
      <c r="A55" s="12"/>
      <c r="B55" s="7">
        <f>VLOOKUP(B$4,'[1]Base Promedio'!$A:$CD,MATCH("Dep US$ total",'[1]Base Promedio'!$A$1:$CD$1,0),0)</f>
        <v>17453.599999999999</v>
      </c>
      <c r="C55" s="7">
        <f>VLOOKUP(C$4,'[1]Base Promedio'!$A:$CD,MATCH("Dep US$ total",'[1]Base Promedio'!$A$1:$CD$1,0),0)</f>
        <v>17548.290322580644</v>
      </c>
      <c r="D55" s="7">
        <f>VLOOKUP(D$4,'[1]Base Promedio'!$A:$CD,MATCH("Dep US$ total",'[1]Base Promedio'!$A$1:$CD$1,0),0)</f>
        <v>18120</v>
      </c>
      <c r="E55" s="7">
        <f>VLOOKUP(E$4,'[1]Base Promedio'!$A:$CD,MATCH("Dep US$ total",'[1]Base Promedio'!$A$1:$CD$1,0),0)</f>
        <v>18237.225806451614</v>
      </c>
      <c r="F55" s="7">
        <f>VLOOKUP(F$4,'[1]Base Promedio'!$A:$CD,MATCH("Dep US$ total",'[1]Base Promedio'!$A$1:$CD$1,0),0)</f>
        <v>18931.133333333335</v>
      </c>
      <c r="G55" s="6"/>
      <c r="H55" s="102"/>
      <c r="I55" s="6"/>
      <c r="J55" s="103"/>
      <c r="K55" s="6"/>
      <c r="L55" s="103"/>
      <c r="M55" s="51">
        <f>VLOOKUP(M$4,'[1]Nivel se'!$A:$CB,MATCH("Préstamos totales $",'[1]Nivel se'!$A$1:$CB$1,0),0)/VLOOKUP(M$4,'[1]Nivel se'!$A:$CB,MATCH("PBI se",'[1]Nivel se'!$A$1:$CB$1,0),0)</f>
        <v>6.77895369776607E-2</v>
      </c>
      <c r="N55" s="51">
        <f>VLOOKUP(N$4,'[1]Nivel se'!$A:$CB,MATCH("Préstamos totales $",'[1]Nivel se'!$A$1:$CB$1,0),0)/VLOOKUP(N$4,'[1]Nivel se'!$A:$CB,MATCH("PBI se",'[1]Nivel se'!$A$1:$CB$1,0),0)</f>
        <v>7.2733623317040794E-2</v>
      </c>
    </row>
    <row r="56" spans="1:16" ht="17" customHeight="1">
      <c r="A56" s="16" t="s">
        <v>44</v>
      </c>
      <c r="B56" s="7">
        <f>VLOOKUP(B$4,'[1]Base Promedio'!$A:$CD,MATCH("Préstamos totales US$",'[1]Base Promedio'!$A$1:$CD$1,0),0)</f>
        <v>3711.5</v>
      </c>
      <c r="C56" s="7">
        <f>VLOOKUP(C$4,'[1]Base Promedio'!$A:$CD,MATCH("Préstamos totales US$",'[1]Base Promedio'!$A$1:$CD$1,0),0)</f>
        <v>3835.161290322581</v>
      </c>
      <c r="D56" s="7">
        <f>VLOOKUP(D$4,'[1]Base Promedio'!$A:$CD,MATCH("Préstamos totales US$",'[1]Base Promedio'!$A$1:$CD$1,0),0)</f>
        <v>3970.0645161290327</v>
      </c>
      <c r="E56" s="7">
        <f>VLOOKUP(E$4,'[1]Base Promedio'!$A:$CD,MATCH("Préstamos totales US$",'[1]Base Promedio'!$A$1:$CD$1,0),0)</f>
        <v>4267.8709677419356</v>
      </c>
      <c r="F56" s="7">
        <f>VLOOKUP(F$4,'[1]Base Promedio'!$A:$CD,MATCH("Préstamos totales US$",'[1]Base Promedio'!$A$1:$CD$1,0),0)</f>
        <v>5224.0666666666666</v>
      </c>
      <c r="G56" s="6">
        <f t="shared" si="10"/>
        <v>-3.2244091176718004E-2</v>
      </c>
      <c r="H56" s="5" t="s">
        <v>39</v>
      </c>
      <c r="I56" s="6">
        <f t="shared" si="11"/>
        <v>-0.13036264965533928</v>
      </c>
      <c r="J56" s="6" t="s">
        <v>39</v>
      </c>
      <c r="K56" s="6">
        <f t="shared" si="12"/>
        <v>-0.28953816311685654</v>
      </c>
      <c r="L56" s="6" t="s">
        <v>39</v>
      </c>
      <c r="M56" s="51">
        <f>VLOOKUP(M$4,'[1]Nivel se'!$A:$CB,MATCH("Préstamos totales US$",'[1]Nivel se'!$A$1:$CB$1,0),0)/VLOOKUP(M$4,'[1]Nivel se'!$A:$CB,MATCH("PBI se",'[1]Nivel se'!$A$1:$CB$1,0),0)</f>
        <v>6.0376712918134429E-3</v>
      </c>
      <c r="N56" s="51">
        <f>VLOOKUP(N$4,'[1]Nivel se'!$A:$CB,MATCH("Préstamos totales US$",'[1]Nivel se'!$A$1:$CB$1,0),0)/VLOOKUP(N$4,'[1]Nivel se'!$A:$CB,MATCH("PBI se",'[1]Nivel se'!$A$1:$CB$1,0),0)</f>
        <v>7.9653207504239102E-3</v>
      </c>
    </row>
    <row r="57" spans="1:16" ht="17" customHeight="1">
      <c r="A57" s="26" t="s">
        <v>45</v>
      </c>
      <c r="B57" s="27">
        <f>VLOOKUP(B$4,'[1]Base Promedio'!$A:$CD,MATCH("Préstamos priv US$",'[1]Base Promedio'!$A$1:$CD$1,0),0)</f>
        <v>3593.7333333333331</v>
      </c>
      <c r="C57" s="27">
        <f>VLOOKUP(C$4,'[1]Base Promedio'!$A:$CD,MATCH("Préstamos priv US$",'[1]Base Promedio'!$A$1:$CD$1,0),0)</f>
        <v>3714.8064516129034</v>
      </c>
      <c r="D57" s="27">
        <f>VLOOKUP(D$4,'[1]Base Promedio'!$A:$CD,MATCH("Préstamos priv US$",'[1]Base Promedio'!$A$1:$CD$1,0),0)</f>
        <v>3848.7741935483873</v>
      </c>
      <c r="E57" s="27">
        <f>VLOOKUP(E$4,'[1]Base Promedio'!$A:$CD,MATCH("Préstamos priv US$",'[1]Base Promedio'!$A$1:$CD$1,0),0)</f>
        <v>4126.8709677419356</v>
      </c>
      <c r="F57" s="27">
        <f>VLOOKUP(F$4,'[1]Base Promedio'!$A:$CD,MATCH("Préstamos priv US$",'[1]Base Promedio'!$A$1:$CD$1,0),0)</f>
        <v>5083.0666666666666</v>
      </c>
      <c r="G57" s="23">
        <f t="shared" si="10"/>
        <v>-3.2592039412175144E-2</v>
      </c>
      <c r="H57" s="24" t="s">
        <v>39</v>
      </c>
      <c r="I57" s="23">
        <f t="shared" si="11"/>
        <v>-0.1291868920971655</v>
      </c>
      <c r="J57" s="23" t="s">
        <v>39</v>
      </c>
      <c r="K57" s="23">
        <f t="shared" si="12"/>
        <v>-0.29299897699551458</v>
      </c>
      <c r="L57" s="23" t="s">
        <v>39</v>
      </c>
      <c r="M57" s="52">
        <f>VLOOKUP(M$4,'[1]Nivel se'!$A:$CB,MATCH("Préstamos priv US$",'[1]Nivel se'!$A$1:$CB$1,0),0)/VLOOKUP(M$4,'[1]Nivel se'!$A:$CB,MATCH("PBI se",'[1]Nivel se'!$A$1:$CB$1,0),0)</f>
        <v>5.8461508925308405E-3</v>
      </c>
      <c r="N57" s="52">
        <f>VLOOKUP(N$4,'[1]Nivel se'!$A:$CB,MATCH("Préstamos priv US$",'[1]Nivel se'!$A$1:$CB$1,0),0)/VLOOKUP(N$4,'[1]Nivel se'!$A:$CB,MATCH("PBI se",'[1]Nivel se'!$A$1:$CB$1,0),0)</f>
        <v>7.7021367107096457E-3</v>
      </c>
      <c r="P57" s="60"/>
    </row>
    <row r="58" spans="1:16" ht="17" customHeight="1">
      <c r="A58" s="13" t="s">
        <v>4</v>
      </c>
      <c r="B58" s="11">
        <f>VLOOKUP(B$4,'[1]Base Promedio'!$A:$CD,MATCH("Documentos US$",'[1]Base Promedio'!$A$1:$CD$1,0),0)</f>
        <v>2344.4666666666667</v>
      </c>
      <c r="C58" s="11">
        <f>VLOOKUP(C$4,'[1]Base Promedio'!$A:$CD,MATCH("Documentos US$",'[1]Base Promedio'!$A$1:$CD$1,0),0)</f>
        <v>2433.9677419354839</v>
      </c>
      <c r="D58" s="11">
        <f>VLOOKUP(D$4,'[1]Base Promedio'!$A:$CD,MATCH("Documentos US$",'[1]Base Promedio'!$A$1:$CD$1,0),0)</f>
        <v>2609.5483870967741</v>
      </c>
      <c r="E58" s="11">
        <f>VLOOKUP(E$4,'[1]Base Promedio'!$A:$CD,MATCH("Documentos US$",'[1]Base Promedio'!$A$1:$CD$1,0),0)</f>
        <v>2729.2903225806454</v>
      </c>
      <c r="F58" s="11">
        <f>VLOOKUP(F$4,'[1]Base Promedio'!$A:$CD,MATCH("Documentos US$",'[1]Base Promedio'!$A$1:$CD$1,0),0)</f>
        <v>3581.5333333333333</v>
      </c>
      <c r="G58" s="6">
        <f t="shared" si="10"/>
        <v>-3.6771676849606139E-2</v>
      </c>
      <c r="H58" s="5" t="s">
        <v>39</v>
      </c>
      <c r="I58" s="6">
        <f t="shared" si="11"/>
        <v>-0.14099769919314176</v>
      </c>
      <c r="J58" s="6" t="s">
        <v>39</v>
      </c>
      <c r="K58" s="6">
        <f t="shared" si="12"/>
        <v>-0.34540141094131005</v>
      </c>
      <c r="L58" s="6" t="s">
        <v>39</v>
      </c>
      <c r="M58" s="51">
        <f>VLOOKUP(M$4,'[1]Nivel se'!$A:$CB,MATCH("Documentos US$",'[1]Nivel se'!$A$1:$CB$1,0),0)/VLOOKUP(M$4,'[1]Nivel se'!$A:$CB,MATCH("PBI se",'[1]Nivel se'!$A$1:$CB$1,0),0)</f>
        <v>3.8138215573459834E-3</v>
      </c>
      <c r="N58" s="51">
        <f>VLOOKUP(N$4,'[1]Nivel se'!$A:$CB,MATCH("Documentos US$",'[1]Nivel se'!$A$1:$CB$1,0),0)/VLOOKUP(N$4,'[1]Nivel se'!$A:$CB,MATCH("PBI se",'[1]Nivel se'!$A$1:$CB$1,0),0)</f>
        <v>5.0937411434885888E-3</v>
      </c>
    </row>
    <row r="59" spans="1:16" ht="17" customHeight="1">
      <c r="A59" s="21" t="s">
        <v>8</v>
      </c>
      <c r="B59" s="27">
        <f>VLOOKUP(B$4,'[1]Base Promedio'!$A:$CD,MATCH("Tarjetas de crédito US$",'[1]Base Promedio'!$A$1:$CD$1,0),0)</f>
        <v>262.16666666666669</v>
      </c>
      <c r="C59" s="27">
        <f>VLOOKUP(C$4,'[1]Base Promedio'!$A:$CD,MATCH("Tarjetas de crédito US$",'[1]Base Promedio'!$A$1:$CD$1,0),0)</f>
        <v>272.38709677419354</v>
      </c>
      <c r="D59" s="27">
        <f>VLOOKUP(D$4,'[1]Base Promedio'!$A:$CD,MATCH("Tarjetas de crédito US$",'[1]Base Promedio'!$A$1:$CD$1,0),0)</f>
        <v>252.93548387096774</v>
      </c>
      <c r="E59" s="27">
        <f>VLOOKUP(E$4,'[1]Base Promedio'!$A:$CD,MATCH("Tarjetas de crédito US$",'[1]Base Promedio'!$A$1:$CD$1,0),0)</f>
        <v>136.61290322580646</v>
      </c>
      <c r="F59" s="27">
        <f>VLOOKUP(F$4,'[1]Base Promedio'!$A:$CD,MATCH("Tarjetas de crédito US$",'[1]Base Promedio'!$A$1:$CD$1,0),0)</f>
        <v>95.733333333333334</v>
      </c>
      <c r="G59" s="23">
        <f t="shared" si="10"/>
        <v>-3.7521711669035063E-2</v>
      </c>
      <c r="H59" s="24" t="s">
        <v>39</v>
      </c>
      <c r="I59" s="23">
        <f t="shared" si="11"/>
        <v>0.91904761904761911</v>
      </c>
      <c r="J59" s="23" t="s">
        <v>39</v>
      </c>
      <c r="K59" s="23">
        <f t="shared" si="12"/>
        <v>1.7385097493036215</v>
      </c>
      <c r="L59" s="23" t="s">
        <v>39</v>
      </c>
      <c r="M59" s="52">
        <f>VLOOKUP(M$4,'[1]Nivel se'!$A:$CB,MATCH("Tarjetas de crédito US$",'[1]Nivel se'!$A$1:$CB$1,0),0)/VLOOKUP(M$4,'[1]Nivel se'!$A:$CB,MATCH("PBI se",'[1]Nivel se'!$A$1:$CB$1,0),0)</f>
        <v>4.2629731069692442E-4</v>
      </c>
      <c r="N59" s="52">
        <f>VLOOKUP(N$4,'[1]Nivel se'!$A:$CB,MATCH("Tarjetas de crédito US$",'[1]Nivel se'!$A$1:$CB$1,0),0)/VLOOKUP(N$4,'[1]Nivel se'!$A:$CB,MATCH("PBI se",'[1]Nivel se'!$A$1:$CB$1,0),0)</f>
        <v>2.5483584966322798E-4</v>
      </c>
    </row>
    <row r="60" spans="1:16" ht="17" customHeight="1">
      <c r="A60" s="13" t="s">
        <v>1</v>
      </c>
      <c r="B60" s="11">
        <f>VLOOKUP(B$4,'[1]Base Promedio'!$A:$CD,MATCH("Resto US$",'[1]Base Promedio'!$A$1:$CD$1,0),0)</f>
        <v>987.09999999999968</v>
      </c>
      <c r="C60" s="11">
        <f>VLOOKUP(C$4,'[1]Base Promedio'!$A:$CD,MATCH("Resto US$",'[1]Base Promedio'!$A$1:$CD$1,0),0)</f>
        <v>1008.451612903226</v>
      </c>
      <c r="D60" s="11">
        <f>VLOOKUP(D$4,'[1]Base Promedio'!$A:$CD,MATCH("Resto US$",'[1]Base Promedio'!$A$1:$CD$1,0),0)</f>
        <v>986.29032258064535</v>
      </c>
      <c r="E60" s="11">
        <f>VLOOKUP(E$4,'[1]Base Promedio'!$A:$CD,MATCH("Resto US$",'[1]Base Promedio'!$A$1:$CD$1,0),0)</f>
        <v>1260.9677419354839</v>
      </c>
      <c r="F60" s="11">
        <f>VLOOKUP(F$4,'[1]Base Promedio'!$A:$CD,MATCH("Resto US$",'[1]Base Promedio'!$A$1:$CD$1,0),0)</f>
        <v>1405.8</v>
      </c>
      <c r="G60" s="6">
        <f t="shared" si="10"/>
        <v>-2.1172669694837665E-2</v>
      </c>
      <c r="H60" s="5" t="s">
        <v>39</v>
      </c>
      <c r="I60" s="6">
        <f t="shared" si="11"/>
        <v>-0.21718853926835535</v>
      </c>
      <c r="J60" s="6" t="s">
        <v>39</v>
      </c>
      <c r="K60" s="6">
        <f t="shared" si="12"/>
        <v>-0.29783753023189663</v>
      </c>
      <c r="L60" s="6" t="s">
        <v>39</v>
      </c>
      <c r="M60" s="51">
        <f>VLOOKUP(M$4,'[1]Nivel se'!$A:$CB,MATCH("Resto US$",'[1]Nivel se'!$A$1:$CB$1,0),0)/VLOOKUP(M$4,'[1]Nivel se'!$A:$CB,MATCH("PBI se",'[1]Nivel se'!$A$1:$CB$1,0),0)</f>
        <v>1.606032024487933E-3</v>
      </c>
      <c r="N60" s="51">
        <f>VLOOKUP(N$4,'[1]Nivel se'!$A:$CB,MATCH("Resto US$",'[1]Nivel se'!$A$1:$CB$1,0),0)/VLOOKUP(N$4,'[1]Nivel se'!$A:$CB,MATCH("PBI se",'[1]Nivel se'!$A$1:$CB$1,0),0)</f>
        <v>2.353559717557829E-3</v>
      </c>
    </row>
    <row r="61" spans="1:16" ht="16.25" customHeight="1">
      <c r="A61" s="26" t="s">
        <v>46</v>
      </c>
      <c r="B61" s="27">
        <f>VLOOKUP(B$4,'[1]Base Promedio'!$A:$CD,MATCH("Préstamos púb US$",'[1]Base Promedio'!$A$1:$CD$1,0),0)</f>
        <v>117.76666666666667</v>
      </c>
      <c r="C61" s="27">
        <f>VLOOKUP(C$4,'[1]Base Promedio'!$A:$CD,MATCH("Préstamos púb US$",'[1]Base Promedio'!$A$1:$CD$1,0),0)</f>
        <v>120.35483870967742</v>
      </c>
      <c r="D61" s="27">
        <f>VLOOKUP(D$4,'[1]Base Promedio'!$A:$CD,MATCH("Préstamos púb US$",'[1]Base Promedio'!$A$1:$CD$1,0),0)</f>
        <v>121.29032258064517</v>
      </c>
      <c r="E61" s="27">
        <f>VLOOKUP(E$4,'[1]Base Promedio'!$A:$CD,MATCH("Préstamos púb US$",'[1]Base Promedio'!$A$1:$CD$1,0),0)</f>
        <v>141</v>
      </c>
      <c r="F61" s="27">
        <f>VLOOKUP(F$4,'[1]Base Promedio'!$A:$CD,MATCH("Préstamos púb US$",'[1]Base Promedio'!$A$1:$CD$1,0),0)</f>
        <v>141</v>
      </c>
      <c r="G61" s="23">
        <f t="shared" si="10"/>
        <v>-2.1504511748414279E-2</v>
      </c>
      <c r="H61" s="24" t="s">
        <v>39</v>
      </c>
      <c r="I61" s="23">
        <f t="shared" si="11"/>
        <v>-0.16477541371158388</v>
      </c>
      <c r="J61" s="23" t="s">
        <v>39</v>
      </c>
      <c r="K61" s="23">
        <f t="shared" si="12"/>
        <v>-0.16477541371158388</v>
      </c>
      <c r="L61" s="23" t="s">
        <v>39</v>
      </c>
      <c r="M61" s="52">
        <f>VLOOKUP(M$4,'[1]Nivel se'!$A:$CB,MATCH("Préstamos púb US$",'[1]Nivel se'!$A$1:$CB$1,0),0)/VLOOKUP(M$4,'[1]Nivel se'!$A:$CB,MATCH("PBI se",'[1]Nivel se'!$A$1:$CB$1,0),0)</f>
        <v>1.9152039928260249E-4</v>
      </c>
      <c r="N61" s="52">
        <f>VLOOKUP(N$4,'[1]Nivel se'!$A:$CB,MATCH("Préstamos púb US$",'[1]Nivel se'!$A$1:$CB$1,0),0)/VLOOKUP(N$4,'[1]Nivel se'!$A:$CB,MATCH("PBI se",'[1]Nivel se'!$A$1:$CB$1,0),0)</f>
        <v>2.6318403971426477E-4</v>
      </c>
    </row>
    <row r="62" spans="1:16" ht="17" hidden="1" customHeight="1">
      <c r="A62" s="104"/>
      <c r="B62" s="7"/>
      <c r="C62" s="7"/>
      <c r="D62" s="7"/>
      <c r="E62" s="7"/>
      <c r="F62" s="7"/>
      <c r="G62" s="5"/>
      <c r="H62" s="102"/>
      <c r="I62" s="6"/>
      <c r="J62" s="103"/>
      <c r="K62" s="6"/>
      <c r="L62" s="103"/>
      <c r="M62" s="8"/>
      <c r="N62" s="8"/>
    </row>
    <row r="63" spans="1:16" ht="6" customHeight="1"/>
    <row r="64" spans="1:16">
      <c r="A64" s="1" t="s">
        <v>79</v>
      </c>
      <c r="J64" s="1"/>
      <c r="K64" s="1"/>
      <c r="L64" s="1"/>
      <c r="M64" s="1"/>
    </row>
    <row r="65" spans="1:18">
      <c r="A65" s="1" t="s">
        <v>85</v>
      </c>
      <c r="G65" s="11"/>
      <c r="J65" s="1"/>
      <c r="K65" s="1"/>
      <c r="L65" s="1"/>
      <c r="M65" s="1"/>
    </row>
    <row r="66" spans="1:18">
      <c r="A66" s="1" t="s">
        <v>86</v>
      </c>
      <c r="G66" s="11"/>
      <c r="J66" s="1"/>
      <c r="K66" s="1"/>
      <c r="L66" s="1"/>
      <c r="M66" s="1"/>
    </row>
    <row r="67" spans="1:18">
      <c r="A67" s="1" t="s">
        <v>87</v>
      </c>
      <c r="J67" s="1"/>
      <c r="K67" s="1"/>
      <c r="L67" s="1"/>
      <c r="M67" s="1"/>
    </row>
    <row r="68" spans="1:18">
      <c r="A68" s="1" t="s">
        <v>47</v>
      </c>
      <c r="J68" s="1"/>
      <c r="K68" s="1"/>
      <c r="L68" s="1"/>
      <c r="M68" s="1"/>
    </row>
    <row r="69" spans="1:18">
      <c r="J69" s="1"/>
      <c r="K69" s="1"/>
      <c r="L69" s="1"/>
      <c r="M69" s="1"/>
    </row>
    <row r="70" spans="1:18" ht="17" customHeight="1">
      <c r="A70" s="57" t="s">
        <v>9</v>
      </c>
      <c r="J70" s="1"/>
      <c r="K70" s="1"/>
      <c r="L70" s="1"/>
      <c r="M70" s="1"/>
    </row>
    <row r="71" spans="1:18" s="3" customFormat="1" ht="8" customHeight="1">
      <c r="A71" s="57"/>
      <c r="O71" s="1"/>
      <c r="Q71"/>
      <c r="R71"/>
    </row>
    <row r="72" spans="1:18" s="3" customFormat="1" ht="23" customHeight="1">
      <c r="A72" s="124" t="s">
        <v>48</v>
      </c>
      <c r="B72" s="125" t="s">
        <v>11</v>
      </c>
      <c r="C72" s="125"/>
      <c r="D72" s="125"/>
      <c r="E72" s="125"/>
      <c r="F72" s="126"/>
      <c r="G72" s="127" t="str">
        <f>"Variaciones porcentuales promedio de "&amp;TEXT(B73,"mmm-YY")</f>
        <v>Variaciones porcentuales promedio de sep-22</v>
      </c>
      <c r="H72" s="127"/>
      <c r="I72" s="127"/>
      <c r="J72" s="127"/>
      <c r="K72" s="127"/>
      <c r="L72" s="128"/>
      <c r="M72" s="125" t="s">
        <v>49</v>
      </c>
      <c r="N72" s="125"/>
      <c r="O72" s="1"/>
      <c r="Q72"/>
      <c r="R72"/>
    </row>
    <row r="73" spans="1:18" s="3" customFormat="1" ht="23" customHeight="1">
      <c r="A73" s="124"/>
      <c r="B73" s="117">
        <f>MAX('[1]Base Promedio'!A:A)</f>
        <v>44834</v>
      </c>
      <c r="C73" s="119">
        <f>EOMONTH(B73,-1)</f>
        <v>44804</v>
      </c>
      <c r="D73" s="119">
        <f>EOMONTH(C73,-1)</f>
        <v>44773</v>
      </c>
      <c r="E73" s="119">
        <f>EOMONTH(B73,-MONTH(B73))</f>
        <v>44561</v>
      </c>
      <c r="F73" s="129">
        <f>EOMONTH(B73,-12)</f>
        <v>44469</v>
      </c>
      <c r="G73" s="131" t="s">
        <v>50</v>
      </c>
      <c r="H73" s="132"/>
      <c r="I73" s="114" t="str">
        <f>"acumulado en "&amp;YEAR(B73)</f>
        <v>acumulado en 2022</v>
      </c>
      <c r="J73" s="115"/>
      <c r="K73" s="116" t="s">
        <v>51</v>
      </c>
      <c r="L73" s="115"/>
      <c r="M73" s="117">
        <f>B73</f>
        <v>44834</v>
      </c>
      <c r="N73" s="119">
        <f>EOMONTH(B73,-MONTH(B73))</f>
        <v>44561</v>
      </c>
      <c r="O73" s="1"/>
      <c r="Q73"/>
      <c r="R73"/>
    </row>
    <row r="74" spans="1:18" ht="23" customHeight="1">
      <c r="A74" s="124"/>
      <c r="B74" s="118"/>
      <c r="C74" s="120"/>
      <c r="D74" s="120"/>
      <c r="E74" s="120"/>
      <c r="F74" s="130"/>
      <c r="G74" s="49" t="s">
        <v>14</v>
      </c>
      <c r="H74" s="50" t="s">
        <v>15</v>
      </c>
      <c r="I74" s="49" t="s">
        <v>14</v>
      </c>
      <c r="J74" s="50" t="s">
        <v>15</v>
      </c>
      <c r="K74" s="49" t="s">
        <v>16</v>
      </c>
      <c r="L74" s="50" t="s">
        <v>17</v>
      </c>
      <c r="M74" s="118"/>
      <c r="N74" s="120"/>
    </row>
    <row r="75" spans="1:18" ht="13.25" hidden="1" customHeight="1">
      <c r="I75" s="105"/>
      <c r="J75" s="105"/>
      <c r="K75" s="105"/>
      <c r="L75" s="105"/>
      <c r="M75" s="105"/>
      <c r="N75" s="105"/>
    </row>
    <row r="76" spans="1:18" ht="17" customHeight="1">
      <c r="A76" s="47" t="s">
        <v>52</v>
      </c>
      <c r="B76" s="22">
        <f>VLOOKUP(B$4,'[1]Base Promedio'!$A:$CD,MATCH("Base monetaria",'[1]Base Promedio'!$A$1:$CD$1,0),0)</f>
        <v>4179908.627820523</v>
      </c>
      <c r="C76" s="22">
        <f>VLOOKUP(C$4,'[1]Base Promedio'!$A:$CD,MATCH("Base monetaria",'[1]Base Promedio'!$A$1:$CD$1,0),0)</f>
        <v>4287265.9004199719</v>
      </c>
      <c r="D76" s="22">
        <f>VLOOKUP(D$4,'[1]Base Promedio'!$A:$CD,MATCH("Base monetaria",'[1]Base Promedio'!$A$1:$CD$1,0),0)</f>
        <v>4212023.9191150134</v>
      </c>
      <c r="E76" s="22">
        <f>VLOOKUP(E$4,'[1]Base Promedio'!$A:$CD,MATCH("Base monetaria",'[1]Base Promedio'!$A$1:$CD$1,0),0)</f>
        <v>3394479.9907563129</v>
      </c>
      <c r="F76" s="22">
        <f>VLOOKUP(F$4,'[1]Base Promedio'!$A:$CD,MATCH("Base monetaria",'[1]Base Promedio'!$A$1:$CD$1,0),0)</f>
        <v>2937228.7077411651</v>
      </c>
      <c r="G76" s="23">
        <f t="shared" ref="G76:G80" si="13">(B76/C76)-1</f>
        <v>-2.5040964356545348E-2</v>
      </c>
      <c r="H76" s="23">
        <f>((VLOOKUP(B$4,'[1]Nivel se'!$A:$CB,MATCH("Base monetaria",'[1]Nivel se'!$A$1:$CB$1,0),0)/VLOOKUP(EOMONTH($B$4,-1)+1,[1]Inflación!$A:$G,4,0))/VLOOKUP(C$4,'[1]Nivel se'!$A:$CB,MATCH("Base monetaria",'[1]Nivel se'!$A$1:$CB$1,0),0))-1</f>
        <v>-6.4772444336147927E-2</v>
      </c>
      <c r="I76" s="23">
        <f>B76/E76-1</f>
        <v>0.23138408215781281</v>
      </c>
      <c r="J76" s="23">
        <f>((VLOOKUP(B$4,'[1]Nivel se'!$A:$CB,MATCH("Base monetaria",'[1]Nivel se'!$A$1:$CB$1,0),0)/VLOOKUP(EOMONTH($B$4,-1)+1,[1]Inflación!$A:$G,7,0))/VLOOKUP(E$4,'[1]Nivel se'!$A:$CB,MATCH("Base monetaria",'[1]Nivel se'!$A$1:$CB$1,0),0))-1</f>
        <v>-0.21450687619743702</v>
      </c>
      <c r="K76" s="23">
        <f>B76/F76-1</f>
        <v>0.42307904617854009</v>
      </c>
      <c r="L76" s="23">
        <f>(B76/VLOOKUP(EOMONTH($B$4,-1)+1,[1]Inflación!$A:$G,6,0))/F76-1</f>
        <v>-0.22739729121460062</v>
      </c>
      <c r="M76" s="25">
        <f>VLOOKUP(M$4,'[1]Nivel se'!$A:$CB,MATCH("Base monetaria",'[1]Nivel se'!$A$1:$CB$1,0),0)/VLOOKUP(M$4,'[1]Nivel se'!$A:$CB,MATCH("PBI se",'[1]Nivel se'!$A$1:$CB$1,0),0)</f>
        <v>4.8239907338890664E-2</v>
      </c>
      <c r="N76" s="25">
        <f>VLOOKUP(N$4,'[1]Nivel se'!$A:$CB,MATCH("Base monetaria",'[1]Nivel se'!$A$1:$CB$1,0),0)/VLOOKUP(N$4,'[1]Nivel se'!$A:$CB,MATCH("PBI se",'[1]Nivel se'!$A$1:$CB$1,0),0)</f>
        <v>5.9800698244715365E-2</v>
      </c>
      <c r="P76" s="60"/>
    </row>
    <row r="77" spans="1:18" ht="17" customHeight="1">
      <c r="A77" s="10" t="s">
        <v>53</v>
      </c>
      <c r="B77" s="11">
        <f>VLOOKUP(B$4,'[1]Base Promedio'!$A:$CD,MATCH("Circulación monetaria",'[1]Base Promedio'!$A$1:$CD$1,0),0)</f>
        <v>3171405.1167490473</v>
      </c>
      <c r="C77" s="11">
        <f>VLOOKUP(C$4,'[1]Base Promedio'!$A:$CD,MATCH("Circulación monetaria",'[1]Base Promedio'!$A$1:$CD$1,0),0)</f>
        <v>3234768.5707713687</v>
      </c>
      <c r="D77" s="11">
        <f>VLOOKUP(D$4,'[1]Base Promedio'!$A:$CD,MATCH("Circulación monetaria",'[1]Base Promedio'!$A$1:$CD$1,0),0)</f>
        <v>3197739.0201995936</v>
      </c>
      <c r="E77" s="11">
        <f>VLOOKUP(E$4,'[1]Base Promedio'!$A:$CD,MATCH("Circulación monetaria",'[1]Base Promedio'!$A$1:$CD$1,0),0)</f>
        <v>2504730.5248372564</v>
      </c>
      <c r="F77" s="11">
        <f>VLOOKUP(F$4,'[1]Base Promedio'!$A:$CD,MATCH("Circulación monetaria",'[1]Base Promedio'!$A$1:$CD$1,0),0)</f>
        <v>2164626.6414115955</v>
      </c>
      <c r="G77" s="6">
        <f t="shared" si="13"/>
        <v>-1.9588249556663495E-2</v>
      </c>
      <c r="H77" s="6">
        <f>((VLOOKUP(B$4,'[1]Nivel se'!$A:$CB,MATCH("Circulación monetaria",'[1]Nivel se'!$A$1:$CB$1,0),0)/VLOOKUP(EOMONTH($B$4,-1)+1,[1]Inflación!$A:$G,4,0))/VLOOKUP(C$4,'[1]Nivel se'!$A:$CB,MATCH("Circulación monetaria",'[1]Nivel se'!$A$1:$CB$1,0),0))-1</f>
        <v>-6.6343195256127863E-2</v>
      </c>
      <c r="I77" s="6">
        <f>B77/E77-1</f>
        <v>0.26616619444724798</v>
      </c>
      <c r="J77" s="6">
        <f>((VLOOKUP(B$4,'[1]Nivel se'!$A:$CB,MATCH("Circulación monetaria",'[1]Nivel se'!$A$1:$CB$1,0),0)/VLOOKUP(EOMONTH($B$4,-1)+1,[1]Inflación!$A:$G,7,0))/VLOOKUP(E$4,'[1]Nivel se'!$A:$CB,MATCH("Circulación monetaria",'[1]Nivel se'!$A$1:$CB$1,0),0))-1</f>
        <v>-0.22623092750559248</v>
      </c>
      <c r="K77" s="6">
        <f>B77/F77-1</f>
        <v>0.46510490819835404</v>
      </c>
      <c r="L77" s="6">
        <f>(B77/VLOOKUP(EOMONTH($B$4,-1)+1,[1]Inflación!$A:$G,6,0))/F77-1</f>
        <v>-0.20458106401854914</v>
      </c>
      <c r="M77" s="8">
        <f>VLOOKUP(M$4,'[1]Nivel se'!$A:$CB,MATCH("Circulación monetaria",'[1]Nivel se'!$A$1:$CB$1,0),0)/VLOOKUP(M$4,'[1]Nivel se'!$A:$CB,MATCH("PBI se",'[1]Nivel se'!$A$1:$CB$1,0),0)</f>
        <v>3.5893785870225049E-2</v>
      </c>
      <c r="N77" s="8">
        <f>VLOOKUP(N$4,'[1]Nivel se'!$A:$CB,MATCH("Circulación monetaria",'[1]Nivel se'!$A$1:$CB$1,0),0)/VLOOKUP(N$4,'[1]Nivel se'!$A:$CB,MATCH("PBI se",'[1]Nivel se'!$A$1:$CB$1,0),0)</f>
        <v>4.5169998715888254E-2</v>
      </c>
    </row>
    <row r="78" spans="1:18" ht="17" customHeight="1">
      <c r="A78" s="26" t="s">
        <v>54</v>
      </c>
      <c r="B78" s="27">
        <f>VLOOKUP(B$4,'[1]Base Promedio'!$A:$CD,MATCH("Circulante",'[1]Base Promedio'!$A$1:$CD$1,0),0)</f>
        <v>2857109.65008238</v>
      </c>
      <c r="C78" s="27">
        <f>VLOOKUP(C$4,'[1]Base Promedio'!$A:$CD,MATCH("Circulante",'[1]Base Promedio'!$A$1:$CD$1,0),0)</f>
        <v>2904431.1191584649</v>
      </c>
      <c r="D78" s="27">
        <f>VLOOKUP(D$4,'[1]Base Promedio'!$A:$CD,MATCH("Circulante",'[1]Base Promedio'!$A$1:$CD$1,0),0)</f>
        <v>2897214.246006045</v>
      </c>
      <c r="E78" s="27">
        <f>VLOOKUP(E$4,'[1]Base Promedio'!$A:$CD,MATCH("Circulante",'[1]Base Promedio'!$A$1:$CD$1,0),0)</f>
        <v>2230702.0087082242</v>
      </c>
      <c r="F78" s="27">
        <f>VLOOKUP(F$4,'[1]Base Promedio'!$A:$CD,MATCH("Circulante",'[1]Base Promedio'!$A$1:$CD$1,0),0)</f>
        <v>1945660.874744928</v>
      </c>
      <c r="G78" s="23">
        <f t="shared" si="13"/>
        <v>-1.6292852932176194E-2</v>
      </c>
      <c r="H78" s="23">
        <f>((VLOOKUP(B$4,'[1]Nivel se'!$A:$CB,MATCH("Circulante",'[1]Nivel se'!$A$1:$CB$1,0),0)/VLOOKUP(EOMONTH($B$4,-1)+1,[1]Inflación!$A:$G,4,0))/VLOOKUP(C$4,'[1]Nivel se'!$A:$CB,MATCH("Circulante",'[1]Nivel se'!$A$1:$CB$1,0),0))-1</f>
        <v>-6.1530532341638522E-2</v>
      </c>
      <c r="I78" s="23">
        <f>B78/E78-1</f>
        <v>0.28081188743668273</v>
      </c>
      <c r="J78" s="23">
        <f>((VLOOKUP(B$4,'[1]Nivel se'!$A:$CB,MATCH("Circulante",'[1]Nivel se'!$A$1:$CB$1,0),0)/VLOOKUP(EOMONTH($B$4,-1)+1,[1]Inflación!$A:$G,7,0))/VLOOKUP(E$4,'[1]Nivel se'!$A:$CB,MATCH("Circulante",'[1]Nivel se'!$A$1:$CB$1,0),0))-1</f>
        <v>-0.21611497566173687</v>
      </c>
      <c r="K78" s="23">
        <f>B78/F78-1</f>
        <v>0.46845202428040866</v>
      </c>
      <c r="L78" s="23">
        <f>(B78/VLOOKUP(EOMONTH($B$4,-1)+1,[1]Inflación!$A:$G,6,0))/F78-1</f>
        <v>-0.20276388389875277</v>
      </c>
      <c r="M78" s="25">
        <f>VLOOKUP(M$4,'[1]Nivel se'!$A:$CB,MATCH("Circulante",'[1]Nivel se'!$A$1:$CB$1,0),0)/VLOOKUP(M$4,'[1]Nivel se'!$A:$CB,MATCH("PBI se",'[1]Nivel se'!$A$1:$CB$1,0),0)</f>
        <v>3.2321406689150928E-2</v>
      </c>
      <c r="N78" s="25">
        <f>VLOOKUP(N$4,'[1]Nivel se'!$A:$CB,MATCH("Circulante",'[1]Nivel se'!$A$1:$CB$1,0),0)/VLOOKUP(N$4,'[1]Nivel se'!$A:$CB,MATCH("PBI se",'[1]Nivel se'!$A$1:$CB$1,0),0)</f>
        <v>4.0149492849713413E-2</v>
      </c>
    </row>
    <row r="79" spans="1:18" ht="17" customHeight="1">
      <c r="A79" s="12" t="s">
        <v>55</v>
      </c>
      <c r="B79" s="11">
        <f>VLOOKUP(B$4,'[1]Base Promedio'!$A:$CD,MATCH("Efectivo en entidades",'[1]Base Promedio'!$A$1:$CD$1,0),0)</f>
        <v>314295.46666666667</v>
      </c>
      <c r="C79" s="11">
        <f>VLOOKUP(C$4,'[1]Base Promedio'!$A:$CD,MATCH("Efectivo en entidades",'[1]Base Promedio'!$A$1:$CD$1,0),0)</f>
        <v>330337.45161290321</v>
      </c>
      <c r="D79" s="11">
        <f>VLOOKUP(D$4,'[1]Base Promedio'!$A:$CD,MATCH("Efectivo en entidades",'[1]Base Promedio'!$A$1:$CD$1,0),0)</f>
        <v>300524.77419354836</v>
      </c>
      <c r="E79" s="11">
        <f>VLOOKUP(E$4,'[1]Base Promedio'!$A:$CD,MATCH("Efectivo en entidades",'[1]Base Promedio'!$A$1:$CD$1,0),0)</f>
        <v>274028.51612903224</v>
      </c>
      <c r="F79" s="11">
        <f>VLOOKUP(F$4,'[1]Base Promedio'!$A:$CD,MATCH("Efectivo en entidades",'[1]Base Promedio'!$A$1:$CD$1,0),0)</f>
        <v>218965.76666666666</v>
      </c>
      <c r="G79" s="6">
        <f t="shared" si="13"/>
        <v>-4.8562416607351278E-2</v>
      </c>
      <c r="H79" s="6">
        <f>((VLOOKUP(B$4,'[1]Nivel se'!$A:$CB,MATCH("Efectivo en entidades",'[1]Nivel se'!$A$1:$CB$1,0),0)/VLOOKUP(EOMONTH($B$4,-1)+1,[1]Inflación!$A:$G,4,0))/VLOOKUP(C$4,'[1]Nivel se'!$A:$CB,MATCH("Efectivo en entidades",'[1]Nivel se'!$A$1:$CB$1,0),0))-1</f>
        <v>-0.10774205908266776</v>
      </c>
      <c r="I79" s="6">
        <f>B79/E79-1</f>
        <v>0.14694438048437952</v>
      </c>
      <c r="J79" s="6">
        <f>((VLOOKUP(B$4,'[1]Nivel se'!$A:$CB,MATCH("Efectivo en entidades",'[1]Nivel se'!$A$1:$CB$1,0),0)/VLOOKUP(EOMONTH($B$4,-1)+1,[1]Inflación!$A:$G,7,0))/VLOOKUP(E$4,'[1]Nivel se'!$A:$CB,MATCH("Efectivo en entidades",'[1]Nivel se'!$A$1:$CB$1,0),0))-1</f>
        <v>-0.30712921685116035</v>
      </c>
      <c r="K79" s="6">
        <f>B79/F79-1</f>
        <v>0.43536348832610527</v>
      </c>
      <c r="L79" s="6">
        <f>(B79/VLOOKUP(EOMONTH($B$4,-1)+1,[1]Inflación!$A:$G,6,0))/F79-1</f>
        <v>-0.22072795453607041</v>
      </c>
      <c r="M79" s="8">
        <f>VLOOKUP(M$4,'[1]Nivel se'!$A:$CB,MATCH("Efectivo en entidades",'[1]Nivel se'!$A$1:$CB$1,0),0)/VLOOKUP(M$4,'[1]Nivel se'!$A:$CB,MATCH("PBI se",'[1]Nivel se'!$A$1:$CB$1,0),0)</f>
        <v>3.5723791810741211E-3</v>
      </c>
      <c r="N79" s="8">
        <f>VLOOKUP(N$4,'[1]Nivel se'!$A:$CB,MATCH("Efectivo en entidades",'[1]Nivel se'!$A$1:$CB$1,0),0)/VLOOKUP(N$4,'[1]Nivel se'!$A:$CB,MATCH("PBI se",'[1]Nivel se'!$A$1:$CB$1,0),0)</f>
        <v>5.0205058661748373E-3</v>
      </c>
    </row>
    <row r="80" spans="1:18" ht="17" customHeight="1">
      <c r="A80" s="48" t="s">
        <v>56</v>
      </c>
      <c r="B80" s="27">
        <f>VLOOKUP(B$4,'[1]Base Promedio'!$A:$CD,MATCH("Cuenta corriente en BCRA",'[1]Base Promedio'!$A$1:$CD$1,0),0)</f>
        <v>1008503.5110714785</v>
      </c>
      <c r="C80" s="27">
        <f>VLOOKUP(C$4,'[1]Base Promedio'!$A:$CD,MATCH("Cuenta corriente en BCRA",'[1]Base Promedio'!$A$1:$CD$1,0),0)</f>
        <v>1052497.3296486018</v>
      </c>
      <c r="D80" s="27">
        <f>VLOOKUP(D$4,'[1]Base Promedio'!$A:$CD,MATCH("Cuenta corriente en BCRA",'[1]Base Promedio'!$A$1:$CD$1,0),0)</f>
        <v>1014284.898915419</v>
      </c>
      <c r="E80" s="27">
        <f>VLOOKUP(E$4,'[1]Base Promedio'!$A:$CD,MATCH("Cuenta corriente en BCRA",'[1]Base Promedio'!$A$1:$CD$1,0),0)</f>
        <v>889749.4659190583</v>
      </c>
      <c r="F80" s="27">
        <f>VLOOKUP(F$4,'[1]Base Promedio'!$A:$CD,MATCH("Cuenta corriente en BCRA",'[1]Base Promedio'!$A$1:$CD$1,0),0)</f>
        <v>772602.06632956967</v>
      </c>
      <c r="G80" s="23">
        <f t="shared" si="13"/>
        <v>-4.1799458618875129E-2</v>
      </c>
      <c r="H80" s="23">
        <f>((VLOOKUP(B$4,'[1]Nivel se'!$A:$CB,MATCH("Cuenta corriente en BCRA",'[1]Nivel se'!$A$1:$CB$1,0),0)/VLOOKUP(EOMONTH($B$4,-1)+1,[1]Inflación!$A:$G,4,0))/VLOOKUP(C$4,'[1]Nivel se'!$A:$CB,MATCH("Cuenta corriente en BCRA",'[1]Nivel se'!$A$1:$CB$1,0),0))-1</f>
        <v>-0.10139975867890305</v>
      </c>
      <c r="I80" s="23">
        <f>B80/E80-1</f>
        <v>0.13346908281619951</v>
      </c>
      <c r="J80" s="23">
        <f>((VLOOKUP(B$4,'[1]Nivel se'!$A:$CB,MATCH("Cuenta corriente en BCRA",'[1]Nivel se'!$A$1:$CB$1,0),0)/VLOOKUP(EOMONTH($B$4,-1)+1,[1]Inflación!$A:$G,7,0))/VLOOKUP(E$4,'[1]Nivel se'!$A:$CB,MATCH("Cuenta corriente en BCRA",'[1]Nivel se'!$A$1:$CB$1,0),0))-1</f>
        <v>-0.31526966394465616</v>
      </c>
      <c r="K80" s="23">
        <f>B80/F80-1</f>
        <v>0.30533369637828556</v>
      </c>
      <c r="L80" s="23">
        <f>(B80/VLOOKUP(EOMONTH($B$4,-1)+1,[1]Inflación!$A:$G,6,0))/F80-1</f>
        <v>-0.29132232506767286</v>
      </c>
      <c r="M80" s="25">
        <f>VLOOKUP(M$4,'[1]Nivel se'!$A:$CB,MATCH("Cuenta corriente en BCRA",'[1]Nivel se'!$A$1:$CB$1,0),0)/VLOOKUP(M$4,'[1]Nivel se'!$A:$CB,MATCH("PBI se",'[1]Nivel se'!$A$1:$CB$1,0),0)</f>
        <v>1.1462961859430481E-2</v>
      </c>
      <c r="N80" s="25">
        <f>VLOOKUP(N$4,'[1]Nivel se'!$A:$CB,MATCH("Cuenta corriente en BCRA",'[1]Nivel se'!$A$1:$CB$1,0),0)/VLOOKUP(N$4,'[1]Nivel se'!$A:$CB,MATCH("PBI se",'[1]Nivel se'!$A$1:$CB$1,0),0)</f>
        <v>1.630119549663649E-2</v>
      </c>
    </row>
    <row r="81" spans="1:14" ht="15" hidden="1" customHeight="1">
      <c r="A81" s="59"/>
      <c r="B81" s="11">
        <f>VLOOKUP(B$4,'[1]Base Promedio'!$A:$CD,MATCH("Dep US$ total",'[1]Base Promedio'!$A$1:$CD$1,0),0)</f>
        <v>17453.599999999999</v>
      </c>
      <c r="C81" s="11">
        <f>VLOOKUP(C$4,'[1]Base Promedio'!$A:$CD,MATCH("Dep US$ total",'[1]Base Promedio'!$A$1:$CD$1,0),0)</f>
        <v>17548.290322580644</v>
      </c>
      <c r="D81" s="11">
        <f>VLOOKUP(D$4,'[1]Base Promedio'!$A:$CD,MATCH("Dep US$ total",'[1]Base Promedio'!$A$1:$CD$1,0),0)</f>
        <v>18120</v>
      </c>
      <c r="E81" s="11">
        <f>VLOOKUP(E$4,'[1]Base Promedio'!$A:$CD,MATCH("Dep US$ total",'[1]Base Promedio'!$A$1:$CD$1,0),0)</f>
        <v>18237.225806451614</v>
      </c>
      <c r="F81" s="11">
        <f>VLOOKUP(F$4,'[1]Base Promedio'!$A:$CD,MATCH("Dep US$ total",'[1]Base Promedio'!$A$1:$CD$1,0),0)</f>
        <v>18931.133333333335</v>
      </c>
      <c r="G81" s="5"/>
      <c r="H81" s="5"/>
      <c r="I81" s="6"/>
      <c r="J81" s="6"/>
      <c r="K81" s="6"/>
      <c r="L81" s="6"/>
      <c r="M81" s="5"/>
      <c r="N81" s="6"/>
    </row>
    <row r="82" spans="1:14" ht="17" hidden="1" customHeight="1">
      <c r="A82" s="59"/>
      <c r="B82" s="11">
        <f>VLOOKUP(B$4,'[1]Base Promedio'!$A:$CD,MATCH("Dep US$ total",'[1]Base Promedio'!$A$1:$CD$1,0),0)</f>
        <v>17453.599999999999</v>
      </c>
      <c r="C82" s="11">
        <f>VLOOKUP(C$4,'[1]Base Promedio'!$A:$CD,MATCH("Dep US$ total",'[1]Base Promedio'!$A$1:$CD$1,0),0)</f>
        <v>17548.290322580644</v>
      </c>
      <c r="D82" s="11">
        <f>VLOOKUP(D$4,'[1]Base Promedio'!$A:$CD,MATCH("Dep US$ total",'[1]Base Promedio'!$A$1:$CD$1,0),0)</f>
        <v>18120</v>
      </c>
      <c r="E82" s="11">
        <f>VLOOKUP(E$4,'[1]Base Promedio'!$A:$CD,MATCH("Dep US$ total",'[1]Base Promedio'!$A$1:$CD$1,0),0)</f>
        <v>18237.225806451614</v>
      </c>
      <c r="F82" s="11">
        <f>VLOOKUP(F$4,'[1]Base Promedio'!$A:$CD,MATCH("Dep US$ total",'[1]Base Promedio'!$A$1:$CD$1,0),0)</f>
        <v>18931.133333333335</v>
      </c>
      <c r="G82" s="5"/>
      <c r="H82" s="5"/>
      <c r="I82" s="6"/>
      <c r="J82" s="6"/>
      <c r="K82" s="6"/>
      <c r="L82" s="6"/>
      <c r="M82" s="5"/>
      <c r="N82" s="6"/>
    </row>
    <row r="83" spans="1:14" ht="17" customHeight="1">
      <c r="A83" s="15" t="s">
        <v>57</v>
      </c>
      <c r="B83" s="7">
        <f>VLOOKUP(B$4,'[1]Base Promedio'!$A:$CD,MATCH("Pasivos rem del BCRA",'[1]Base Promedio'!$A$1:$CD$1,0),0)</f>
        <v>7853743.046266878</v>
      </c>
      <c r="C83" s="7">
        <f>VLOOKUP(C$4,'[1]Base Promedio'!$A:$CD,MATCH("Pasivos rem del BCRA",'[1]Base Promedio'!$A$1:$CD$1,0),0)</f>
        <v>6984015.3836276792</v>
      </c>
      <c r="D83" s="7">
        <f>VLOOKUP(D$4,'[1]Base Promedio'!$A:$CD,MATCH("Pasivos rem del BCRA",'[1]Base Promedio'!$A$1:$CD$1,0),0)</f>
        <v>6887694.0827303547</v>
      </c>
      <c r="E83" s="7">
        <f>VLOOKUP(E$4,'[1]Base Promedio'!$A:$CD,MATCH("Pasivos rem del BCRA",'[1]Base Promedio'!$A$1:$CD$1,0),0)</f>
        <v>4506696.1129605994</v>
      </c>
      <c r="F83" s="7">
        <f>VLOOKUP(F$4,'[1]Base Promedio'!$A:$CD,MATCH("Pasivos rem del BCRA",'[1]Base Promedio'!$A$1:$CD$1,0),0)</f>
        <v>4156736.5962892156</v>
      </c>
      <c r="G83" s="6">
        <f t="shared" ref="G83:G90" si="14">(B83/C83)-1</f>
        <v>0.12453117796362001</v>
      </c>
      <c r="H83" s="5">
        <f>((B83/VLOOKUP(EOMONTH($B$4,-1)+1,[1]Inflación!$A:$G,4,0))/C83)-1</f>
        <v>5.4585073010596119E-2</v>
      </c>
      <c r="I83" s="6">
        <f>B83/E83-1</f>
        <v>0.74268307634070574</v>
      </c>
      <c r="J83" s="6">
        <f>(B83/VLOOKUP(EOMONTH($B$4,-1)+1,[1]Inflación!$A:$G,7,0))/E83-1</f>
        <v>5.2757403436145545E-2</v>
      </c>
      <c r="K83" s="6">
        <f>B83/F83-1</f>
        <v>0.88940118391866307</v>
      </c>
      <c r="L83" s="6">
        <f>(B83/VLOOKUP(EOMONTH($B$4,-1)+1,[1]Inflación!$A:$G,6,0))/F83-1</f>
        <v>2.577328827787273E-2</v>
      </c>
      <c r="M83" s="8">
        <f>B83/VLOOKUP(M$4,'[1]Nivel se'!$A:$CB,MATCH("PBI se",'[1]Nivel se'!$A$1:$CB$1,0),0)</f>
        <v>8.9268065013949002E-2</v>
      </c>
      <c r="N83" s="8">
        <f>E83/VLOOKUP(M$4,'[1]Nivel se'!$A:$CB,MATCH("PBI se",'[1]Nivel se'!$A$1:$CB$1,0),0)</f>
        <v>5.1224497572670821E-2</v>
      </c>
    </row>
    <row r="84" spans="1:14" ht="17" customHeight="1">
      <c r="A84" s="48" t="s">
        <v>2</v>
      </c>
      <c r="B84" s="27">
        <f>VLOOKUP(B$4,'[1]Base Promedio'!$A:$CD,MATCH("Pases pasivos",'[1]Base Promedio'!$A$1:$CD$1,0),0)</f>
        <v>1398559.2550888148</v>
      </c>
      <c r="C84" s="27">
        <f>VLOOKUP(C$4,'[1]Base Promedio'!$A:$CD,MATCH("Pases pasivos",'[1]Base Promedio'!$A$1:$CD$1,0),0)</f>
        <v>944335.71669096954</v>
      </c>
      <c r="D84" s="27">
        <f>VLOOKUP(D$4,'[1]Base Promedio'!$A:$CD,MATCH("Pases pasivos",'[1]Base Promedio'!$A$1:$CD$1,0),0)</f>
        <v>1027065.0997292894</v>
      </c>
      <c r="E84" s="27">
        <f>VLOOKUP(E$4,'[1]Base Promedio'!$A:$CD,MATCH("Pases pasivos",'[1]Base Promedio'!$A$1:$CD$1,0),0)</f>
        <v>2366669.8403479215</v>
      </c>
      <c r="F84" s="27">
        <f>VLOOKUP(F$4,'[1]Base Promedio'!$A:$CD,MATCH("Pases pasivos",'[1]Base Promedio'!$A$1:$CD$1,0),0)</f>
        <v>2027150.1808766488</v>
      </c>
      <c r="G84" s="23">
        <f t="shared" si="14"/>
        <v>0.48099794423690989</v>
      </c>
      <c r="H84" s="24">
        <f>((B84/VLOOKUP(EOMONTH($B$4,-1)+1,[1]Inflación!$A:$G,4,0))/C84)-1</f>
        <v>0.38887952220223077</v>
      </c>
      <c r="I84" s="23">
        <f>B84/E84-1</f>
        <v>-0.40906026212629043</v>
      </c>
      <c r="J84" s="23">
        <f>(B84/VLOOKUP(EOMONTH($B$4,-1)+1,[1]Inflación!$A:$G,7,0))/E84-1</f>
        <v>-0.6430124372714483</v>
      </c>
      <c r="K84" s="23">
        <f>B84/F84-1</f>
        <v>-0.31008601716721229</v>
      </c>
      <c r="L84" s="23">
        <f>(B84/VLOOKUP(EOMONTH($B$4,-1)+1,[1]Inflación!$A:$G,6,0))/F84-1</f>
        <v>-0.62543935040228171</v>
      </c>
      <c r="M84" s="25">
        <f>B84/VLOOKUP(M$4,'[1]Nivel se'!$A:$CB,MATCH("PBI se",'[1]Nivel se'!$A$1:$CB$1,0),0)</f>
        <v>1.5896455712091549E-2</v>
      </c>
      <c r="N84" s="25">
        <f>E84/VLOOKUP(M$4,'[1]Nivel se'!$A:$CB,MATCH("PBI se",'[1]Nivel se'!$A$1:$CB$1,0),0)</f>
        <v>2.690029912235958E-2</v>
      </c>
    </row>
    <row r="85" spans="1:14" ht="17" customHeight="1">
      <c r="A85" s="12" t="s">
        <v>58</v>
      </c>
      <c r="B85" s="11">
        <f>VLOOKUP(B$4,'[1]Base Promedio'!$A:$CD,MATCH("Pases 1 día",'[1]Base Promedio'!$A$1:$CD$1,0),0)</f>
        <v>1398559.2550888124</v>
      </c>
      <c r="C85" s="11">
        <f>VLOOKUP(C$4,'[1]Base Promedio'!$A:$CD,MATCH("Pases 1 día",'[1]Base Promedio'!$A$1:$CD$1,0),0)</f>
        <v>944335.71669096721</v>
      </c>
      <c r="D85" s="11">
        <f>VLOOKUP(D$4,'[1]Base Promedio'!$A:$CD,MATCH("Pases 1 día",'[1]Base Promedio'!$A$1:$CD$1,0),0)</f>
        <v>1027065.0997292871</v>
      </c>
      <c r="E85" s="11">
        <f>VLOOKUP(E$4,'[1]Base Promedio'!$A:$CD,MATCH("Pases 1 día",'[1]Base Promedio'!$A$1:$CD$1,0),0)</f>
        <v>110545.69535146776</v>
      </c>
      <c r="F85" s="11">
        <f>VLOOKUP(F$4,'[1]Base Promedio'!$A:$CD,MATCH("Pases 1 día",'[1]Base Promedio'!$A$1:$CD$1,0),0)</f>
        <v>49099.880778117789</v>
      </c>
      <c r="G85" s="6">
        <f t="shared" si="14"/>
        <v>0.480997944236911</v>
      </c>
      <c r="H85" s="5">
        <f>((B85/VLOOKUP(EOMONTH($B$4,-1)+1,[1]Inflación!$A:$G,4,0))/C85)-1</f>
        <v>0.3888795222022321</v>
      </c>
      <c r="I85" s="6">
        <f>B85/E85-1</f>
        <v>11.651413070787141</v>
      </c>
      <c r="J85" s="6">
        <f>(B85/VLOOKUP(EOMONTH($B$4,-1)+1,[1]Inflación!$A:$G,7,0))/E85-1</f>
        <v>6.6427371993346087</v>
      </c>
      <c r="K85" s="6">
        <f>B85/F85-1</f>
        <v>27.483964378832148</v>
      </c>
      <c r="L85" s="6">
        <f>(B85/VLOOKUP(EOMONTH($B$4,-1)+1,[1]Inflación!$A:$G,6,0))/F85-1</f>
        <v>14.464206359533147</v>
      </c>
      <c r="M85" s="8">
        <f>B85/VLOOKUP(M$4,'[1]Nivel se'!$A:$CB,MATCH("PBI se",'[1]Nivel se'!$A$1:$CB$1,0),0)</f>
        <v>1.5896455712091525E-2</v>
      </c>
      <c r="N85" s="8">
        <f>E85/VLOOKUP(M$4,'[1]Nivel se'!$A:$CB,MATCH("PBI se",'[1]Nivel se'!$A$1:$CB$1,0),0)</f>
        <v>1.2564964579962516E-3</v>
      </c>
    </row>
    <row r="86" spans="1:14" ht="17" customHeight="1">
      <c r="A86" s="26" t="s">
        <v>59</v>
      </c>
      <c r="B86" s="27">
        <f>VLOOKUP(B$4,'[1]Base Promedio'!$A:$CD,MATCH("Pases 7 días",'[1]Base Promedio'!$A$1:$CD$1,0),0)</f>
        <v>2.3283064365386971E-9</v>
      </c>
      <c r="C86" s="27">
        <f>VLOOKUP(C$4,'[1]Base Promedio'!$A:$CD,MATCH("Pases 7 días",'[1]Base Promedio'!$A$1:$CD$1,0),0)</f>
        <v>2.3283064365386971E-9</v>
      </c>
      <c r="D86" s="27">
        <f>VLOOKUP(D$4,'[1]Base Promedio'!$A:$CD,MATCH("Pases 7 días",'[1]Base Promedio'!$A$1:$CD$1,0),0)</f>
        <v>2.3283064365386971E-9</v>
      </c>
      <c r="E86" s="27">
        <f>VLOOKUP(E$4,'[1]Base Promedio'!$A:$CD,MATCH("Pases 7 días",'[1]Base Promedio'!$A$1:$CD$1,0),0)</f>
        <v>2256124.1449964535</v>
      </c>
      <c r="F86" s="27">
        <f>VLOOKUP(F$4,'[1]Base Promedio'!$A:$CD,MATCH("Pases 7 días",'[1]Base Promedio'!$A$1:$CD$1,0),0)</f>
        <v>1978050.3000985309</v>
      </c>
      <c r="G86" s="23">
        <f t="shared" si="14"/>
        <v>0</v>
      </c>
      <c r="H86" s="24">
        <f>((B86/VLOOKUP(EOMONTH($B$4,-1)+1,[1]Inflación!$A:$G,4,0))/C86)-1</f>
        <v>-6.2200236261734543E-2</v>
      </c>
      <c r="I86" s="23">
        <f>B86/E86-1</f>
        <v>-0.999999999999999</v>
      </c>
      <c r="J86" s="23">
        <f>(B86/VLOOKUP(EOMONTH($B$4,-1)+1,[1]Inflación!$A:$G,7,0))/E86-1</f>
        <v>-0.99999999999999933</v>
      </c>
      <c r="K86" s="23">
        <f>B86/F86-1</f>
        <v>-0.99999999999999878</v>
      </c>
      <c r="L86" s="23">
        <f>(B86/VLOOKUP(EOMONTH($B$4,-1)+1,[1]Inflación!$A:$G,6,0))/F86-1</f>
        <v>-0.99999999999999933</v>
      </c>
      <c r="M86" s="25">
        <f>B86/VLOOKUP(M$4,'[1]Nivel se'!$A:$CB,MATCH("PBI se",'[1]Nivel se'!$A$1:$CB$1,0),0)</f>
        <v>2.6464248846048843E-17</v>
      </c>
      <c r="N86" s="25">
        <f>E86/VLOOKUP(M$4,'[1]Nivel se'!$A:$CB,MATCH("PBI se",'[1]Nivel se'!$A$1:$CB$1,0),0)</f>
        <v>2.5643802664363329E-2</v>
      </c>
    </row>
    <row r="87" spans="1:14" ht="17" customHeight="1">
      <c r="A87" s="10" t="s">
        <v>60</v>
      </c>
      <c r="B87" s="11">
        <f>VLOOKUP(B$4,'[1]Base Promedio'!$A:$CD,MATCH("LELIQ",'[1]Base Promedio'!$A$1:$CD$1,0),0)</f>
        <v>5289805.3205993967</v>
      </c>
      <c r="C87" s="11">
        <f>VLOOKUP(C$4,'[1]Base Promedio'!$A:$CD,MATCH("LELIQ",'[1]Base Promedio'!$A$1:$CD$1,0),0)</f>
        <v>4832790.2868601931</v>
      </c>
      <c r="D87" s="11">
        <f>VLOOKUP(D$4,'[1]Base Promedio'!$A:$CD,MATCH("LELIQ",'[1]Base Promedio'!$A$1:$CD$1,0),0)</f>
        <v>4831272.765320613</v>
      </c>
      <c r="E87" s="11">
        <f>VLOOKUP(E$4,'[1]Base Promedio'!$A:$CD,MATCH("LELIQ",'[1]Base Promedio'!$A$1:$CD$1,0),0)</f>
        <v>2140026.2726126784</v>
      </c>
      <c r="F87" s="11">
        <f>VLOOKUP(F$4,'[1]Base Promedio'!$A:$CD,MATCH("LELIQ",'[1]Base Promedio'!$A$1:$CD$1,0),0)</f>
        <v>2129586.4154125671</v>
      </c>
      <c r="G87" s="6">
        <f t="shared" si="14"/>
        <v>9.4565459416224851E-2</v>
      </c>
      <c r="H87" s="5">
        <f>((B87/VLOOKUP(EOMONTH($B$4,-1)+1,[1]Inflación!$A:$G,4,0))/C87)-1</f>
        <v>2.6483229236601735E-2</v>
      </c>
      <c r="I87" s="6">
        <f>B87/E87-1</f>
        <v>1.4718412985375502</v>
      </c>
      <c r="J87" s="6">
        <f>(B87/VLOOKUP(EOMONTH($B$4,-1)+1,[1]Inflación!$A:$G,7,0))/E87-1</f>
        <v>0.49324295535068696</v>
      </c>
      <c r="K87" s="6">
        <f>B87/F87-1</f>
        <v>1.4839589895555365</v>
      </c>
      <c r="L87" s="6">
        <f>(B87/VLOOKUP(EOMONTH($B$4,-1)+1,[1]Inflación!$A:$G,6,0))/F87-1</f>
        <v>0.34856419184579712</v>
      </c>
      <c r="M87" s="8">
        <f>B87/VLOOKUP(M$4,'[1]Nivel se'!$A:$CB,MATCH("PBI se",'[1]Nivel se'!$A$1:$CB$1,0),0)</f>
        <v>6.0125558283302426E-2</v>
      </c>
      <c r="N87" s="8">
        <f>E87/VLOOKUP(M$4,'[1]Nivel se'!$A:$CB,MATCH("PBI se",'[1]Nivel se'!$A$1:$CB$1,0),0)</f>
        <v>2.4324198450311245E-2</v>
      </c>
    </row>
    <row r="88" spans="1:14" ht="17" customHeight="1">
      <c r="A88" s="26" t="s">
        <v>90</v>
      </c>
      <c r="B88" s="27">
        <f>VLOOKUP(B$4,'[1]Base Promedio'!$A:$CD,MATCH("LELIQ 28d",'[1]Base Promedio'!$A$1:$CD$1,0),0)</f>
        <v>5285250.7356873965</v>
      </c>
      <c r="C88" s="27">
        <f>VLOOKUP(C$4,'[1]Base Promedio'!$A:$CD,MATCH("LELIQ 28d",'[1]Base Promedio'!$A$1:$CD$1,0),0)</f>
        <v>4825195.443883677</v>
      </c>
      <c r="D88" s="27">
        <f>VLOOKUP(D$4,'[1]Base Promedio'!$A:$CD,MATCH("LELIQ 28d",'[1]Base Promedio'!$A$1:$CD$1,0),0)</f>
        <v>4610898.7352950973</v>
      </c>
      <c r="E88" s="27">
        <f>VLOOKUP(E$4,'[1]Base Promedio'!$A:$CD,MATCH("LELIQ 28d",'[1]Base Promedio'!$A$1:$CD$1,0),0)</f>
        <v>2140026.2726126784</v>
      </c>
      <c r="F88" s="27">
        <f>VLOOKUP(F$4,'[1]Base Promedio'!$A:$CD,MATCH("LELIQ 28d",'[1]Base Promedio'!$A$1:$CD$1,0),0)</f>
        <v>2129586.4154125671</v>
      </c>
      <c r="G88" s="23">
        <f t="shared" si="14"/>
        <v>9.5344384938205184E-2</v>
      </c>
      <c r="H88" s="23">
        <f>((B88/VLOOKUP(EOMONTH($B$4,-1)+1,[1]Inflación!$A:$G,4,0))/C88)-1</f>
        <v>2.7213705407084454E-2</v>
      </c>
      <c r="I88" s="23">
        <f t="shared" ref="I88" si="15">B88/E88-1</f>
        <v>1.4697130139597916</v>
      </c>
      <c r="J88" s="23">
        <f>(B88/VLOOKUP(EOMONTH($B$4,-1)+1,[1]Inflación!$A:$G,7,0))/E88-1</f>
        <v>0.49195725551445535</v>
      </c>
      <c r="K88" s="23">
        <f t="shared" ref="K88" si="16">B88/F88-1</f>
        <v>1.4818202715025675</v>
      </c>
      <c r="L88" s="23">
        <f>(B88/VLOOKUP(EOMONTH($B$4,-1)+1,[1]Inflación!$A:$G,6,0))/F88-1</f>
        <v>0.34740306213519601</v>
      </c>
      <c r="M88" s="25">
        <f>B88/VLOOKUP(M$4,'[1]Nivel se'!$A:$CB,MATCH("PBI se",'[1]Nivel se'!$A$1:$CB$1,0),0)</f>
        <v>6.0073789466874278E-2</v>
      </c>
      <c r="N88" s="25">
        <f>E88/VLOOKUP(M$4,'[1]Nivel se'!$A:$CB,MATCH("PBI se",'[1]Nivel se'!$A$1:$CB$1,0),0)</f>
        <v>2.4324198450311245E-2</v>
      </c>
    </row>
    <row r="89" spans="1:14" ht="17" customHeight="1">
      <c r="A89" s="12" t="s">
        <v>91</v>
      </c>
      <c r="B89" s="11">
        <f>VLOOKUP(B$4,'[1]Base Promedio'!$A:$CD,MATCH("LELIQ 180d",'[1]Base Promedio'!$A$1:$CD$1,0),0)</f>
        <v>4554.5849120000021</v>
      </c>
      <c r="C89" s="11">
        <f>VLOOKUP(C$4,'[1]Base Promedio'!$A:$CD,MATCH("LELIQ 180d",'[1]Base Promedio'!$A$1:$CD$1,0),0)</f>
        <v>7594.8429765161245</v>
      </c>
      <c r="D89" s="11">
        <f>VLOOKUP(D$4,'[1]Base Promedio'!$A:$CD,MATCH("LELIQ 180d",'[1]Base Promedio'!$A$1:$CD$1,0),0)</f>
        <v>220374.03002551608</v>
      </c>
      <c r="E89" s="11" t="str">
        <f>IFERROR(VLOOKUP(E$4,'[1]Base Promedio'!$A:$CD,MATCH("LELIQ 180d",'[1]Base Promedio'!$A$1:$CD$1,0),0),"-")</f>
        <v>-</v>
      </c>
      <c r="F89" s="11" t="str">
        <f>IFERROR(VLOOKUP(F$4,'[1]Base Promedio'!$A:$CD,MATCH("LELIQ 180d",'[1]Base Promedio'!$A$1:$CD$1,0),0),"-")</f>
        <v>-</v>
      </c>
      <c r="G89" s="6">
        <f t="shared" si="14"/>
        <v>-0.40030558550280093</v>
      </c>
      <c r="H89" s="6">
        <f>((B89/VLOOKUP(EOMONTH($B$4,-1)+1,[1]Inflación!$A:$G,4,0))/C89)-1</f>
        <v>-0.43760671976936927</v>
      </c>
      <c r="I89" s="6" t="str">
        <f>IFERROR(B89/E89-1,"-")</f>
        <v>-</v>
      </c>
      <c r="J89" s="6" t="str">
        <f>IFERROR((B89/VLOOKUP(EOMONTH($B$4,-1)+1,[1]Inflación!$A:$G,7,0))/E89-1,"-")</f>
        <v>-</v>
      </c>
      <c r="K89" s="6" t="str">
        <f>IFERROR(B89/F89-1,"-")</f>
        <v>-</v>
      </c>
      <c r="L89" s="6" t="str">
        <f>IFERROR((B89/VLOOKUP(EOMONTH($B$4,-1)+1,[1]Inflación!$A:$G,6,0))/F89-1,"-")</f>
        <v>-</v>
      </c>
      <c r="M89" s="8">
        <f>B89/VLOOKUP(M$4,'[1]Nivel se'!$A:$CB,MATCH("PBI se",'[1]Nivel se'!$A$1:$CB$1,0),0)</f>
        <v>5.1768816428139534E-5</v>
      </c>
      <c r="N89" s="8" t="str">
        <f>IFERROR(E89/VLOOKUP(M$4,'[1]Nivel se'!$A:$CB,MATCH("PBI se",'[1]Nivel se'!$A$1:$CB$1,0),0),"-")</f>
        <v>-</v>
      </c>
    </row>
    <row r="90" spans="1:14" ht="17" customHeight="1">
      <c r="A90" s="48" t="s">
        <v>88</v>
      </c>
      <c r="B90" s="27">
        <f>VLOOKUP(B$4,'[1]Base Promedio'!$A:$CD,MATCH("NOTALIQ",'[1]Base Promedio'!$A$1:$CD$1,0),0)</f>
        <v>1165378.470578667</v>
      </c>
      <c r="C90" s="27">
        <f>VLOOKUP(C$4,'[1]Base Promedio'!$A:$CD,MATCH("NOTALIQ",'[1]Base Promedio'!$A$1:$CD$1,0),0)</f>
        <v>1206889.3800765169</v>
      </c>
      <c r="D90" s="27">
        <f>VLOOKUP(D$4,'[1]Base Promedio'!$A:$CD,MATCH("NOTALIQ",'[1]Base Promedio'!$A$1:$CD$1,0),0)</f>
        <v>1029356.2176804522</v>
      </c>
      <c r="E90" s="27" t="str">
        <f>IFERROR(VLOOKUP(E$4,'[1]Base Promedio'!$A:$CD,MATCH("NOTALIQ",'[1]Base Promedio'!$A$1:$CD$1,0),0),"-")</f>
        <v>-</v>
      </c>
      <c r="F90" s="27" t="str">
        <f>IFERROR(VLOOKUP(F$4,'[1]Base Promedio'!$A:$CD,MATCH("NOTALIQ",'[1]Base Promedio'!$A$1:$CD$1,0),0),"-")</f>
        <v>-</v>
      </c>
      <c r="G90" s="23">
        <f t="shared" si="14"/>
        <v>-3.4394957966419448E-2</v>
      </c>
      <c r="H90" s="23">
        <f>((B90/VLOOKUP(EOMONTH($B$4,-1)+1,[1]Inflación!$A:$G,4,0))/C90)-1</f>
        <v>-9.4455819716430356E-2</v>
      </c>
      <c r="I90" s="23" t="str">
        <f>IFERROR(B90/E90-1,"-")</f>
        <v>-</v>
      </c>
      <c r="J90" s="23" t="str">
        <f>IFERROR((B90/VLOOKUP(EOMONTH($B$4,-1)+1,[1]Inflación!$A:$G,7,0))/E90-1,"-")</f>
        <v>-</v>
      </c>
      <c r="K90" s="23" t="str">
        <f>IFERROR(B90/F90-1,"-")</f>
        <v>-</v>
      </c>
      <c r="L90" s="23" t="str">
        <f>IFERROR((B90/VLOOKUP(EOMONTH($B$4,-1)+1,[1]Inflación!$A:$G,6,0))/F90-1,"-")</f>
        <v>-</v>
      </c>
      <c r="M90" s="25">
        <f>B90/VLOOKUP(M$4,'[1]Nivel se'!$A:$CB,MATCH("PBI se",'[1]Nivel se'!$A$1:$CB$1,0),0)</f>
        <v>1.3246051018555034E-2</v>
      </c>
      <c r="N90" s="25" t="str">
        <f>IFERROR(E90/VLOOKUP(M$4,'[1]Nivel se'!$A:$CB,MATCH("PBI se",'[1]Nivel se'!$A$1:$CB$1,0),0),"-")</f>
        <v>-</v>
      </c>
    </row>
    <row r="91" spans="1:14" ht="17" hidden="1" customHeight="1">
      <c r="A91" s="59"/>
      <c r="B91" s="2">
        <f>VLOOKUP(B$4,'[1]Base Promedio'!$A:$CD,MATCH("Dep US$ total",'[1]Base Promedio'!$A$1:$CD$1,0),0)</f>
        <v>17453.599999999999</v>
      </c>
      <c r="C91" s="2">
        <f>VLOOKUP(C$4,'[1]Base Promedio'!$A:$CD,MATCH("Dep US$ total",'[1]Base Promedio'!$A$1:$CD$1,0),0)</f>
        <v>17548.290322580644</v>
      </c>
      <c r="D91" s="2">
        <f>VLOOKUP(D$4,'[1]Base Promedio'!$A:$CD,MATCH("Dep US$ total",'[1]Base Promedio'!$A$1:$CD$1,0),0)</f>
        <v>18120</v>
      </c>
      <c r="E91" s="2">
        <f>VLOOKUP(E$4,'[1]Base Promedio'!$A:$CD,MATCH("Dep US$ total",'[1]Base Promedio'!$A$1:$CD$1,0),0)</f>
        <v>18237.225806451614</v>
      </c>
      <c r="F91" s="2">
        <f>VLOOKUP(F$4,'[1]Base Promedio'!$A:$CD,MATCH("Dep US$ total",'[1]Base Promedio'!$A$1:$CD$1,0),0)</f>
        <v>18931.133333333335</v>
      </c>
      <c r="G91" s="5"/>
      <c r="H91" s="5"/>
      <c r="I91" s="6"/>
      <c r="J91" s="6"/>
      <c r="K91" s="6"/>
      <c r="L91" s="6"/>
      <c r="M91" s="6"/>
      <c r="N91" s="6"/>
    </row>
    <row r="92" spans="1:14" ht="17" customHeight="1">
      <c r="A92" s="47" t="s">
        <v>61</v>
      </c>
      <c r="B92" s="22">
        <f>VLOOKUP(B$4,'[1]Base Promedio'!$A:$CD,MATCH("Reservas Internacionales US$",'[1]Base Promedio'!$A$1:$CD$1,0),0)</f>
        <v>37173.999891823689</v>
      </c>
      <c r="C92" s="22">
        <f>VLOOKUP(C$4,'[1]Base Promedio'!$A:$CD,MATCH("Reservas Internacionales US$",'[1]Base Promedio'!$A$1:$CD$1,0),0)</f>
        <v>37116.235789946571</v>
      </c>
      <c r="D92" s="22">
        <f>VLOOKUP(D$4,'[1]Base Promedio'!$A:$CD,MATCH("Reservas Internacionales US$",'[1]Base Promedio'!$A$1:$CD$1,0),0)</f>
        <v>40335.088133186531</v>
      </c>
      <c r="E92" s="22">
        <f>VLOOKUP(E$4,'[1]Base Promedio'!$A:$CD,MATCH("Reservas Internacionales US$",'[1]Base Promedio'!$A$1:$CD$1,0),0)</f>
        <v>40584.364093895972</v>
      </c>
      <c r="F92" s="22">
        <f>VLOOKUP(F$4,'[1]Base Promedio'!$A:$CD,MATCH("Reservas Internacionales US$",'[1]Base Promedio'!$A$1:$CD$1,0),0)</f>
        <v>44928.782037011704</v>
      </c>
      <c r="G92" s="24">
        <f t="shared" ref="G92" si="17">(B92/C92)-1</f>
        <v>1.5563028051666095E-3</v>
      </c>
      <c r="H92" s="24" t="s">
        <v>39</v>
      </c>
      <c r="I92" s="23">
        <f>B92/E92-1</f>
        <v>-8.4031480552019144E-2</v>
      </c>
      <c r="J92" s="23" t="s">
        <v>39</v>
      </c>
      <c r="K92" s="23">
        <f>B92/F92-1</f>
        <v>-0.17260165518842097</v>
      </c>
      <c r="L92" s="23" t="s">
        <v>39</v>
      </c>
      <c r="M92" s="25">
        <f>B92/VLOOKUP(M$4,'[1]Nivel se'!$A:$AZ,MATCH("PBI se en US$",'[1]Nivel se'!$A$1:$AZ$1,0),0)</f>
        <v>6.0475543310859317E-2</v>
      </c>
      <c r="N92" s="25">
        <f>E92/VLOOKUP(N$4,'[1]Nivel se'!$A:$AZ,MATCH("PBI se en US$",'[1]Nivel se'!$A$1:$AZ$1,0),0)</f>
        <v>7.57528857550787E-2</v>
      </c>
    </row>
    <row r="93" spans="1:14" ht="6.5" customHeight="1">
      <c r="B93" s="11"/>
      <c r="C93" s="11"/>
      <c r="D93" s="11"/>
      <c r="E93" s="11"/>
      <c r="F93" s="11"/>
      <c r="G93" s="5"/>
      <c r="H93" s="5"/>
      <c r="I93" s="6"/>
      <c r="J93" s="6"/>
      <c r="K93" s="6"/>
      <c r="L93" s="6"/>
      <c r="M93" s="6"/>
      <c r="N93" s="6"/>
    </row>
    <row r="94" spans="1:14" ht="2" customHeight="1"/>
    <row r="95" spans="1:14" ht="13.25" customHeight="1">
      <c r="J95" s="1"/>
      <c r="K95" s="1"/>
    </row>
    <row r="96" spans="1:14" ht="23" customHeight="1">
      <c r="A96" s="121" t="s">
        <v>62</v>
      </c>
      <c r="B96" s="122" t="s">
        <v>12</v>
      </c>
      <c r="C96" s="123"/>
      <c r="D96" s="122" t="s">
        <v>63</v>
      </c>
      <c r="E96" s="123"/>
      <c r="F96" s="122" t="str">
        <f>CONCATENATE("Acumulado ",YEAR(B73))</f>
        <v>Acumulado 2022</v>
      </c>
      <c r="G96" s="123"/>
      <c r="H96" s="122" t="s">
        <v>13</v>
      </c>
      <c r="I96" s="122"/>
      <c r="J96" s="1"/>
      <c r="K96" s="1"/>
    </row>
    <row r="97" spans="1:11" ht="23" customHeight="1">
      <c r="A97" s="121"/>
      <c r="B97" s="45" t="s">
        <v>16</v>
      </c>
      <c r="C97" s="53" t="s">
        <v>64</v>
      </c>
      <c r="D97" s="45" t="s">
        <v>16</v>
      </c>
      <c r="E97" s="53" t="s">
        <v>64</v>
      </c>
      <c r="F97" s="45" t="s">
        <v>16</v>
      </c>
      <c r="G97" s="53" t="s">
        <v>64</v>
      </c>
      <c r="H97" s="45" t="s">
        <v>16</v>
      </c>
      <c r="I97" s="45" t="s">
        <v>64</v>
      </c>
      <c r="J97" s="1"/>
      <c r="K97" s="60"/>
    </row>
    <row r="98" spans="1:11" ht="19.25" hidden="1" customHeight="1">
      <c r="J98" s="1"/>
      <c r="K98" s="1"/>
    </row>
    <row r="99" spans="1:11" ht="19.25" customHeight="1">
      <c r="A99" s="47" t="s">
        <v>52</v>
      </c>
      <c r="B99" s="22">
        <f>B76-C76</f>
        <v>-107357.27259944892</v>
      </c>
      <c r="C99" s="46">
        <f>(B76/C76)-1</f>
        <v>-2.5040964356545348E-2</v>
      </c>
      <c r="D99" s="22">
        <f>B76-VLOOKUP(EOMONTH(B$4,-3),'[1]Base Promedio'!$A:$CD,MATCH("Base monetaria",'[1]Base Promedio'!$A$1:$CD$1,0),0)</f>
        <v>288734.81184668094</v>
      </c>
      <c r="E99" s="25">
        <f>(B76/VLOOKUP(EOMONTH(B$4,-3),'[1]Base Promedio'!$A:$CD,MATCH("Base monetaria",'[1]Base Promedio'!$A$1:$CD$1,0),0))-1</f>
        <v>7.420249659919631E-2</v>
      </c>
      <c r="F99" s="22">
        <f>B76-E76</f>
        <v>785428.63706421014</v>
      </c>
      <c r="G99" s="25">
        <f>(B76/E76)-1</f>
        <v>0.23138408215781281</v>
      </c>
      <c r="H99" s="22">
        <f>B76-F76</f>
        <v>1242679.9200793579</v>
      </c>
      <c r="I99" s="25">
        <f>(B76/F76)-1</f>
        <v>0.42307904617854009</v>
      </c>
      <c r="J99" s="1"/>
      <c r="K99" s="1"/>
    </row>
    <row r="100" spans="1:11" ht="19.25" customHeight="1">
      <c r="A100" s="10" t="s">
        <v>65</v>
      </c>
      <c r="B100" s="11">
        <f>VLOOKUP($B$4,'[1]Factores de variación'!$A:$W,MATCH("Compra de Div. al S. Priv.",'[1]Factores de variación'!$A$1:$W$1,0),0)</f>
        <v>478414.22628307954</v>
      </c>
      <c r="C100" s="6">
        <f>C$99*B100/B$99</f>
        <v>0.11158958585615476</v>
      </c>
      <c r="D100" s="11">
        <f>SUMIF('[1]Factores de variación'!$A:$A,"&gt;"&amp;EOMONTH($B$73,-3),'[1]Factores de variación'!$B:$B)</f>
        <v>364714.92388413328</v>
      </c>
      <c r="E100" s="6">
        <f>E$99*D100/D$99</f>
        <v>9.3728766982067085E-2</v>
      </c>
      <c r="F100" s="11">
        <f>SUMIF('[1]Factores de variación'!$A:$A,"&gt;"&amp;$E$73,'[1]Factores de variación'!$B:$B)</f>
        <v>438838.25766553119</v>
      </c>
      <c r="G100" s="6">
        <f>G$99*F100/F$99</f>
        <v>0.12927996596254945</v>
      </c>
      <c r="H100" s="11">
        <f>SUMIF('[1]Factores de variación'!$A:$A,"&gt;"&amp;EOMONTH($B$73,-12),'[1]Factores de variación'!$B:$B)</f>
        <v>291618.96405765333</v>
      </c>
      <c r="I100" s="6">
        <f>I$99*H100/H$99</f>
        <v>9.9283710284147009E-2</v>
      </c>
      <c r="J100" s="1"/>
      <c r="K100" s="60"/>
    </row>
    <row r="101" spans="1:11" ht="19.25" customHeight="1">
      <c r="A101" s="48" t="s">
        <v>66</v>
      </c>
      <c r="B101" s="27">
        <f>VLOOKUP($B$4,'[1]Factores de variación'!$A:$W,MATCH("Compra de Div. al Tesoro",'[1]Factores de variación'!$A$1:$W$1,0),0)</f>
        <v>-60389.677419354834</v>
      </c>
      <c r="C101" s="23">
        <f t="shared" ref="C101:E105" si="18">C$99*B101/B$99</f>
        <v>-1.4085825050748339E-2</v>
      </c>
      <c r="D101" s="27">
        <f>SUMIF('[1]Factores de variación'!$A:$A,"&gt;"&amp;EOMONTH($B$73,-3),'[1]Factores de variación'!$C:$C)</f>
        <v>-224746.66666666669</v>
      </c>
      <c r="E101" s="23">
        <f t="shared" si="18"/>
        <v>-5.7758064094707955E-2</v>
      </c>
      <c r="F101" s="27">
        <f>SUMIF('[1]Factores de variación'!$A:$A,"&gt;"&amp;$E$73,'[1]Factores de variación'!$C:$C)</f>
        <v>-132831.02669999999</v>
      </c>
      <c r="G101" s="23">
        <f t="shared" ref="G101:I105" si="19">G$99*F101/F$99</f>
        <v>-3.9131480244903254E-2</v>
      </c>
      <c r="H101" s="27">
        <f>SUMIF('[1]Factores de variación'!$A:$A,"&gt;"&amp;EOMONTH($B$73,-12),'[1]Factores de variación'!$C:$C)</f>
        <v>97372.722233791676</v>
      </c>
      <c r="I101" s="23">
        <f t="shared" si="19"/>
        <v>3.3151222435339335E-2</v>
      </c>
      <c r="J101" s="1"/>
      <c r="K101" s="1"/>
    </row>
    <row r="102" spans="1:11" ht="19.25" customHeight="1">
      <c r="A102" s="10" t="s">
        <v>67</v>
      </c>
      <c r="B102" s="11">
        <f>VLOOKUP($B$4,'[1]Factores de variación'!$A:$W,MATCH("Adelantos Transitorios y Transf. de Utilidades",'[1]Factores de variación'!$A$1:$W$1,0),0)</f>
        <v>-2258.0645161290322</v>
      </c>
      <c r="C102" s="6">
        <f t="shared" si="18"/>
        <v>-5.2669103540040161E-4</v>
      </c>
      <c r="D102" s="11">
        <f>SUMIF('[1]Factores de variación'!$A:$A,"&gt;"&amp;EOMONTH($B$73,-3),'[1]Factores de variación'!$D:$D)</f>
        <v>323499.99999999994</v>
      </c>
      <c r="E102" s="6">
        <f t="shared" si="18"/>
        <v>8.3136866996787587E-2</v>
      </c>
      <c r="F102" s="11">
        <f>SUMIF('[1]Factores de variación'!$A:$A,"&gt;"&amp;$E$73,'[1]Factores de variación'!$D:$D)</f>
        <v>1013350.6395632257</v>
      </c>
      <c r="G102" s="6">
        <f t="shared" si="19"/>
        <v>0.29852897714016119</v>
      </c>
      <c r="H102" s="11">
        <f>SUMIF('[1]Factores de variación'!$A:$A,"&gt;"&amp;EOMONTH($B$73,-12),'[1]Factores de variación'!$D:$D)</f>
        <v>1560002.8774866667</v>
      </c>
      <c r="I102" s="6">
        <f t="shared" si="19"/>
        <v>0.53111386027762386</v>
      </c>
      <c r="J102" s="1"/>
      <c r="K102" s="1"/>
    </row>
    <row r="103" spans="1:11" ht="19.25" customHeight="1">
      <c r="A103" s="48" t="s">
        <v>68</v>
      </c>
      <c r="B103" s="27">
        <f>VLOOKUP($B$4,'[1]Factores de variación'!$A:$W,MATCH("Otras Op. Sector Público",'[1]Factores de variación'!$A$1:$W$1,0),0)</f>
        <v>-64443.488992956482</v>
      </c>
      <c r="C103" s="23">
        <f t="shared" si="18"/>
        <v>-1.503137208882791E-2</v>
      </c>
      <c r="D103" s="27">
        <f>SUMIF('[1]Factores de variación'!$A:$A,"&gt;"&amp;EOMONTH($B$73,-3),'[1]Factores de variación'!$E:$E)</f>
        <v>-280588.00042072864</v>
      </c>
      <c r="E103" s="23">
        <f t="shared" si="18"/>
        <v>-7.2108832370549297E-2</v>
      </c>
      <c r="F103" s="27">
        <f>SUMIF('[1]Factores de variación'!$A:$A,"&gt;"&amp;$E$73,'[1]Factores de variación'!$E:$E)</f>
        <v>-233577.23223494703</v>
      </c>
      <c r="G103" s="23">
        <f t="shared" si="19"/>
        <v>-6.8810902662856624E-2</v>
      </c>
      <c r="H103" s="27">
        <f>SUMIF('[1]Factores de variación'!$A:$A,"&gt;"&amp;EOMONTH($B$73,-12),'[1]Factores de variación'!$E:$E)</f>
        <v>-260178.91449231195</v>
      </c>
      <c r="I103" s="23">
        <f t="shared" si="19"/>
        <v>-8.8579726122995361E-2</v>
      </c>
      <c r="J103" s="1"/>
      <c r="K103" s="1"/>
    </row>
    <row r="104" spans="1:11" ht="19.25" customHeight="1">
      <c r="A104" s="10" t="s">
        <v>89</v>
      </c>
      <c r="B104" s="11">
        <f>VLOOKUP($B$4,'[1]Factores de variación'!$A:$W,MATCH("Instrumentos de regulación monetaria",'[1]Factores de variación'!$A$1:$W$1,0),0)</f>
        <v>-433984.402023567</v>
      </c>
      <c r="C104" s="6">
        <f t="shared" si="18"/>
        <v>-0.10122637879331309</v>
      </c>
      <c r="D104" s="11">
        <f>SUMIF('[1]Factores de variación'!$A:$A,"&gt;"&amp;EOMONTH($B$73,-3),'[1]Factores de variación'!$F:$F)</f>
        <v>-896817.68954952981</v>
      </c>
      <c r="E104" s="6">
        <f t="shared" si="18"/>
        <v>-0.23047484691327855</v>
      </c>
      <c r="F104" s="11">
        <f>SUMIF('[1]Factores de variación'!$A:$A,"&gt;"&amp;$E$73,'[1]Factores de variación'!$F:$F)</f>
        <v>-1402667.2763611162</v>
      </c>
      <c r="G104" s="6">
        <f t="shared" si="19"/>
        <v>-0.41322007499846619</v>
      </c>
      <c r="H104" s="11">
        <f>SUMIF('[1]Factores de variación'!$A:$A,"&gt;"&amp;EOMONTH($B$73,-12),'[1]Factores de variación'!$F:$F)</f>
        <v>-1358013.9323266167</v>
      </c>
      <c r="I104" s="6">
        <f t="shared" si="19"/>
        <v>-0.4623453150745549</v>
      </c>
      <c r="J104" s="1"/>
      <c r="K104" s="1"/>
    </row>
    <row r="105" spans="1:11" ht="19.25" customHeight="1">
      <c r="A105" s="48" t="s">
        <v>69</v>
      </c>
      <c r="B105" s="27">
        <f>VLOOKUP($B$4,'[1]Factores de variación'!$A:$W,MATCH("Otros",'[1]Factores de variación'!$A$1:$W$1,0),0)</f>
        <v>-24695.865930517815</v>
      </c>
      <c r="C105" s="23">
        <f t="shared" si="18"/>
        <v>-5.7602832444095982E-3</v>
      </c>
      <c r="D105" s="27">
        <f>SUMIF('[1]Factores de variación'!$A:$A,"&gt;"&amp;EOMONTH($B$73,-3),'[1]Factores de variación'!$G:$G)</f>
        <v>1002672.2445994752</v>
      </c>
      <c r="E105" s="23">
        <f t="shared" si="18"/>
        <v>0.25767860599887804</v>
      </c>
      <c r="F105" s="27">
        <f>SUMIF('[1]Factores de variación'!$A:$A,"&gt;"&amp;$E$73,'[1]Factores de variación'!$G:$G)</f>
        <v>1102315.2751315166</v>
      </c>
      <c r="G105" s="23">
        <f t="shared" si="19"/>
        <v>0.32473759696132831</v>
      </c>
      <c r="H105" s="27">
        <f>SUMIF('[1]Factores de variación'!$A:$A,"&gt;"&amp;EOMONTH($B$73,-12),'[1]Factores de variación'!$G:$G)</f>
        <v>911878.2031201768</v>
      </c>
      <c r="I105" s="23">
        <f t="shared" si="19"/>
        <v>0.31045529437898084</v>
      </c>
      <c r="J105" s="1"/>
      <c r="K105" s="1"/>
    </row>
    <row r="106" spans="1:11" ht="15" hidden="1" customHeight="1">
      <c r="A106" s="59"/>
      <c r="J106" s="1"/>
      <c r="K106" s="1"/>
    </row>
    <row r="107" spans="1:11" ht="19.25" hidden="1" customHeight="1">
      <c r="A107" s="59"/>
      <c r="J107" s="1"/>
      <c r="K107" s="1"/>
    </row>
    <row r="108" spans="1:11" ht="19.25" customHeight="1">
      <c r="A108" s="15" t="s">
        <v>70</v>
      </c>
      <c r="B108" s="7">
        <f>B92-C92</f>
        <v>57.764101877117355</v>
      </c>
      <c r="C108" s="8">
        <f>(B92/C92)-1</f>
        <v>1.5563028051666095E-3</v>
      </c>
      <c r="D108" s="7">
        <f>B92-VLOOKUP(EOMONTH(B$4,-3),'[1]Base Promedio'!$A:$CD,MATCH("Reservas Internacionales US$",'[1]Base Promedio'!$A$1:$CD$1,0),0)</f>
        <v>-3605.7214075448719</v>
      </c>
      <c r="E108" s="8">
        <f>(B92/VLOOKUP(EOMONTH(B$4,-3),'[1]Base Promedio'!$A:$CD,MATCH("Reservas Internacionales US$",'[1]Base Promedio'!$A$1:$CD$1,0),0))-1</f>
        <v>-8.8419471557317997E-2</v>
      </c>
      <c r="F108" s="7">
        <f>B92-E92</f>
        <v>-3410.3642020722837</v>
      </c>
      <c r="G108" s="8">
        <f>(B92/E92)-1</f>
        <v>-8.4031480552019144E-2</v>
      </c>
      <c r="H108" s="7">
        <f>B92-F92</f>
        <v>-7754.7821451880154</v>
      </c>
      <c r="I108" s="8">
        <f>(B92/F92)-1</f>
        <v>-0.17260165518842097</v>
      </c>
      <c r="J108" s="1"/>
      <c r="K108" s="1"/>
    </row>
    <row r="109" spans="1:11" ht="19.25" customHeight="1">
      <c r="A109" s="48" t="s">
        <v>71</v>
      </c>
      <c r="B109" s="27">
        <f>VLOOKUP($B$4,'[1]Factores de variación'!$A:$W,MATCH("Intervención en el Mercado Cambiario",'[1]Factores de variación'!$A$1:$W$1,0),0)</f>
        <v>2088.7260091277785</v>
      </c>
      <c r="C109" s="23">
        <f>C$108*B109/B$108</f>
        <v>5.6275265114400501E-2</v>
      </c>
      <c r="D109" s="27">
        <f>SUMIF('[1]Factores de variación'!$A:$A,"&gt;"&amp;EOMONTH($B$73,-3),'[1]Factores de variación'!$H:$H)</f>
        <v>1237.5262422494934</v>
      </c>
      <c r="E109" s="23">
        <f>E$108*D109/D$108</f>
        <v>3.0346608628457103E-2</v>
      </c>
      <c r="F109" s="27">
        <f>SUMIF('[1]Factores de variación'!$A:$A,"&gt;"&amp;$E$73,'[1]Factores de variación'!$H:$H)</f>
        <v>1864.2203895663645</v>
      </c>
      <c r="G109" s="23">
        <f>G$108*F109/F$108</f>
        <v>4.5934448677163071E-2</v>
      </c>
      <c r="H109" s="27">
        <f>SUMIF('[1]Factores de variación'!$A:$A,"&gt;"&amp;EOMONTH($B$73,-12),'[1]Factores de variación'!$H:$H)</f>
        <v>399.60066386379413</v>
      </c>
      <c r="I109" s="23">
        <f>I$108*H109/H$108</f>
        <v>8.8940907308506321E-3</v>
      </c>
      <c r="J109" s="1"/>
      <c r="K109" s="1"/>
    </row>
    <row r="110" spans="1:11" ht="19.25" customHeight="1">
      <c r="A110" s="10" t="s">
        <v>76</v>
      </c>
      <c r="B110" s="11">
        <f>VLOOKUP($B$4,'[1]Factores de variación'!$A:$W,MATCH("Pago a Organismos Internacionales",'[1]Factores de variación'!$A$1:$W$1,0),0)</f>
        <v>-977.89941829661893</v>
      </c>
      <c r="C110" s="6">
        <f t="shared" ref="C110:E113" si="20">C$108*B110/B$108</f>
        <v>-2.6346944874230119E-2</v>
      </c>
      <c r="D110" s="11">
        <f>SUMIF('[1]Factores de variación'!$A:$A,"&gt;"&amp;EOMONTH($B$73,-3),'[1]Factores de variación'!$I:$I)</f>
        <v>-1761.0780852326095</v>
      </c>
      <c r="E110" s="6">
        <f t="shared" si="20"/>
        <v>-4.3185142740538522E-2</v>
      </c>
      <c r="F110" s="11">
        <f>SUMIF('[1]Factores de variación'!$A:$A,"&gt;"&amp;$E$73,'[1]Factores de variación'!$I:$I)</f>
        <v>314.61450936221536</v>
      </c>
      <c r="G110" s="6">
        <f t="shared" ref="G110:G113" si="21">G$108*F110/F$108</f>
        <v>7.7521113459933311E-3</v>
      </c>
      <c r="H110" s="11">
        <f>SUMIF('[1]Factores de variación'!$A:$A,"&gt;"&amp;EOMONTH($B$73,-12),'[1]Factores de variación'!$I:$I)</f>
        <v>-2458.0798132938635</v>
      </c>
      <c r="I110" s="6">
        <f t="shared" ref="I110:I113" si="22">I$108*H110/H$108</f>
        <v>-5.4710581988822483E-2</v>
      </c>
      <c r="J110" s="1"/>
      <c r="K110" s="1"/>
    </row>
    <row r="111" spans="1:11" ht="19.25" customHeight="1">
      <c r="A111" s="48" t="s">
        <v>72</v>
      </c>
      <c r="B111" s="27">
        <f>VLOOKUP($B$4,'[1]Factores de variación'!$A:$W,MATCH("Otras operaciones del Gobierno Nacional",'[1]Factores de variación'!$A$1:$W$1,0),0)</f>
        <v>158.26768869519231</v>
      </c>
      <c r="C111" s="23">
        <f t="shared" si="20"/>
        <v>4.2641093668789052E-3</v>
      </c>
      <c r="D111" s="27">
        <f>SUMIF('[1]Factores de variación'!$A:$A,"&gt;"&amp;EOMONTH($B$73,-3),'[1]Factores de variación'!$J:$J)</f>
        <v>-958.25019278771367</v>
      </c>
      <c r="E111" s="23">
        <f t="shared" si="20"/>
        <v>-2.3498203574102206E-2</v>
      </c>
      <c r="F111" s="27">
        <f>SUMIF('[1]Factores de variación'!$A:$A,"&gt;"&amp;$E$73,'[1]Factores de variación'!$J:$J)</f>
        <v>-1138.3505857832079</v>
      </c>
      <c r="G111" s="23">
        <f t="shared" si="21"/>
        <v>-2.8048994020197539E-2</v>
      </c>
      <c r="H111" s="27">
        <f>SUMIF('[1]Factores de variación'!$A:$A,"&gt;"&amp;EOMONTH($B$73,-12),'[1]Factores de variación'!$J:$J)</f>
        <v>1867.8648734954222</v>
      </c>
      <c r="I111" s="23">
        <f t="shared" si="22"/>
        <v>4.1573904050118723E-2</v>
      </c>
      <c r="J111" s="1"/>
      <c r="K111" s="1"/>
    </row>
    <row r="112" spans="1:11" ht="19.25" customHeight="1">
      <c r="A112" s="10" t="s">
        <v>73</v>
      </c>
      <c r="B112" s="11">
        <f>VLOOKUP($B$4,'[1]Factores de variación'!$A:$W,MATCH("Efectivo Mínimo",'[1]Factores de variación'!$A$1:$W$1,0),0)</f>
        <v>-348.26999181960053</v>
      </c>
      <c r="C112" s="6">
        <f t="shared" si="20"/>
        <v>-9.3832250067218542E-3</v>
      </c>
      <c r="D112" s="11">
        <f>SUMIF('[1]Factores de variación'!$A:$A,"&gt;"&amp;EOMONTH($B$73,-3),'[1]Factores de variación'!$K:$K)</f>
        <v>-735.25769121437565</v>
      </c>
      <c r="E112" s="6">
        <f t="shared" si="20"/>
        <v>-1.8029983231537212E-2</v>
      </c>
      <c r="F112" s="11">
        <f>SUMIF('[1]Factores de variación'!$A:$A,"&gt;"&amp;$E$73,'[1]Factores de variación'!$K:$K)</f>
        <v>-131.47797819397402</v>
      </c>
      <c r="G112" s="6">
        <f t="shared" si="21"/>
        <v>-3.2396214928928444E-3</v>
      </c>
      <c r="H112" s="11">
        <f>SUMIF('[1]Factores de variación'!$A:$A,"&gt;"&amp;EOMONTH($B$73,-12),'[1]Factores de variación'!$K:$K)</f>
        <v>-235.13976270462706</v>
      </c>
      <c r="I112" s="6">
        <f t="shared" si="22"/>
        <v>-5.2336108846868408E-3</v>
      </c>
      <c r="J112" s="1"/>
      <c r="K112" s="1"/>
    </row>
    <row r="113" spans="1:11" ht="19.25" customHeight="1">
      <c r="A113" s="48" t="s">
        <v>74</v>
      </c>
      <c r="B113" s="27">
        <f>+B108-SUM(B109:B112)</f>
        <v>-863.06018582963384</v>
      </c>
      <c r="C113" s="23">
        <f t="shared" si="20"/>
        <v>-2.3252901795160815E-2</v>
      </c>
      <c r="D113" s="27">
        <f>+D108-SUM(D109:D112)</f>
        <v>-1388.6616805596668</v>
      </c>
      <c r="E113" s="23">
        <f t="shared" si="20"/>
        <v>-3.405275063959718E-2</v>
      </c>
      <c r="F113" s="27">
        <f>+F108-SUM(F109:F112)</f>
        <v>-4319.3705370236812</v>
      </c>
      <c r="G113" s="23">
        <f t="shared" si="21"/>
        <v>-0.10642942506208515</v>
      </c>
      <c r="H113" s="27">
        <f>+H108-SUM(H109:H112)</f>
        <v>-7329.0281065487416</v>
      </c>
      <c r="I113" s="23">
        <f t="shared" si="22"/>
        <v>-0.16312545709588103</v>
      </c>
      <c r="J113" s="1"/>
      <c r="K113" s="1"/>
    </row>
    <row r="114" spans="1:11" ht="4.25" customHeight="1"/>
    <row r="115" spans="1:11" ht="3" customHeight="1"/>
    <row r="116" spans="1:11">
      <c r="A116" s="1" t="s">
        <v>75</v>
      </c>
    </row>
  </sheetData>
  <mergeCells count="35">
    <mergeCell ref="I73:J73"/>
    <mergeCell ref="K73:L73"/>
    <mergeCell ref="M73:M74"/>
    <mergeCell ref="N73:N74"/>
    <mergeCell ref="A96:A97"/>
    <mergeCell ref="B96:C96"/>
    <mergeCell ref="D96:E96"/>
    <mergeCell ref="F96:G96"/>
    <mergeCell ref="H96:I96"/>
    <mergeCell ref="A72:A74"/>
    <mergeCell ref="B72:F72"/>
    <mergeCell ref="G72:L72"/>
    <mergeCell ref="M72:N72"/>
    <mergeCell ref="B73:B74"/>
    <mergeCell ref="C73:C74"/>
    <mergeCell ref="D73:D74"/>
    <mergeCell ref="E73:E74"/>
    <mergeCell ref="F73:F74"/>
    <mergeCell ref="G73:H73"/>
    <mergeCell ref="I4:J4"/>
    <mergeCell ref="K4:L4"/>
    <mergeCell ref="M4:M5"/>
    <mergeCell ref="N4:N5"/>
    <mergeCell ref="A7:N7"/>
    <mergeCell ref="A49:N49"/>
    <mergeCell ref="A3:A5"/>
    <mergeCell ref="B3:F3"/>
    <mergeCell ref="G3:L3"/>
    <mergeCell ref="M3:N3"/>
    <mergeCell ref="B4:B5"/>
    <mergeCell ref="C4:C5"/>
    <mergeCell ref="D4:D5"/>
    <mergeCell ref="E4:E5"/>
    <mergeCell ref="F4:F5"/>
    <mergeCell ref="G4:H4"/>
  </mergeCells>
  <printOptions horizontalCentered="1" verticalCentered="1"/>
  <pageMargins left="0.75" right="0.75" top="1" bottom="1" header="0" footer="0"/>
  <pageSetup paperSize="9" scale="4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6C976-5DB6-9D49-A1F9-5D3B59B8C412}">
  <sheetPr>
    <tabColor theme="4"/>
    <pageSetUpPr fitToPage="1"/>
  </sheetPr>
  <dimension ref="A1:J66"/>
  <sheetViews>
    <sheetView showGridLines="0" topLeftCell="A8" zoomScaleNormal="100" zoomScaleSheetLayoutView="85" workbookViewId="0">
      <selection activeCell="I43" sqref="I43"/>
    </sheetView>
  </sheetViews>
  <sheetFormatPr baseColWidth="10" defaultColWidth="11.3984375" defaultRowHeight="15" customHeight="1"/>
  <cols>
    <col min="1" max="1" width="65.3984375" style="1" customWidth="1"/>
    <col min="2" max="3" width="15.796875" style="1" customWidth="1"/>
    <col min="4" max="7" width="15.59765625" style="1" customWidth="1"/>
    <col min="8" max="8" width="11.3984375" style="2"/>
    <col min="9" max="9" width="40.59765625" style="1" customWidth="1"/>
    <col min="10" max="10" width="11.3984375" style="1"/>
  </cols>
  <sheetData>
    <row r="1" spans="1:10" ht="15" customHeight="1">
      <c r="A1" s="61" t="s">
        <v>92</v>
      </c>
      <c r="B1" s="62"/>
      <c r="C1" s="62"/>
      <c r="D1" s="62"/>
      <c r="E1" s="62"/>
      <c r="F1" s="62"/>
      <c r="G1" s="62"/>
    </row>
    <row r="2" spans="1:10" ht="7.25" customHeight="1">
      <c r="A2" s="62"/>
      <c r="B2" s="62"/>
      <c r="C2" s="62"/>
      <c r="D2" s="62"/>
      <c r="E2" s="62"/>
      <c r="F2" s="62"/>
      <c r="G2" s="62"/>
    </row>
    <row r="3" spans="1:10" ht="23" customHeight="1">
      <c r="A3" s="63" t="s">
        <v>93</v>
      </c>
      <c r="B3" s="64">
        <f>B21</f>
        <v>44834</v>
      </c>
      <c r="C3" s="64" t="str">
        <f>CONCATENATE("TEA ",TEXT(B3,"mmm-yy"))</f>
        <v>TEA sep-22</v>
      </c>
      <c r="D3" s="64">
        <f>D21</f>
        <v>44804</v>
      </c>
      <c r="E3" s="64">
        <f>E21</f>
        <v>44773</v>
      </c>
      <c r="F3" s="64">
        <f>F21</f>
        <v>44561</v>
      </c>
      <c r="G3" s="64">
        <f>G21</f>
        <v>44469</v>
      </c>
      <c r="H3" s="65"/>
      <c r="I3" s="65"/>
      <c r="J3" s="65"/>
    </row>
    <row r="4" spans="1:10" ht="17" hidden="1" customHeight="1">
      <c r="A4" s="98"/>
      <c r="B4" s="65"/>
      <c r="C4" s="65"/>
      <c r="D4" s="65"/>
      <c r="E4" s="65"/>
      <c r="F4" s="65"/>
      <c r="G4" s="65"/>
      <c r="H4" s="65"/>
      <c r="I4" s="65"/>
      <c r="J4" s="65"/>
    </row>
    <row r="5" spans="1:10" ht="17" customHeight="1">
      <c r="A5" s="66" t="s">
        <v>94</v>
      </c>
      <c r="B5" s="2"/>
      <c r="C5" s="2"/>
      <c r="D5" s="2"/>
      <c r="E5" s="2"/>
      <c r="F5" s="2"/>
      <c r="G5" s="2"/>
      <c r="H5" s="65"/>
      <c r="I5" s="65"/>
      <c r="J5" s="65"/>
    </row>
    <row r="6" spans="1:10" ht="17" customHeight="1">
      <c r="A6" s="48" t="s">
        <v>95</v>
      </c>
      <c r="B6" s="67">
        <f>VLOOKUP(B$21,'[2]Base Tasas'!$A:$AC,MATCH("BCRA Pasivos 1 día",'[2]Base Tasas'!$1:$1,0),0)</f>
        <v>67.25</v>
      </c>
      <c r="C6" s="67">
        <f>100*(((1+(B6/365)%)^365)-1)</f>
        <v>95.791715232350953</v>
      </c>
      <c r="D6" s="67">
        <f>VLOOKUP(D$21,'[2]Base Tasas'!$A:$AC,MATCH("BCRA Pasivos 1 día",'[2]Base Tasas'!$1:$1,0),0)</f>
        <v>61.435483870967744</v>
      </c>
      <c r="E6" s="67">
        <f>VLOOKUP(E$21,'[2]Base Tasas'!$A:$AC,MATCH("BCRA Pasivos 1 día",'[2]Base Tasas'!$1:$1,0),0)</f>
        <v>44.887096774193552</v>
      </c>
      <c r="F6" s="67">
        <f>VLOOKUP(F$21,'[2]Base Tasas'!$A:$AC,MATCH("BCRA Pasivos 1 día",'[2]Base Tasas'!$1:$1,0),0)</f>
        <v>32</v>
      </c>
      <c r="G6" s="67">
        <f>VLOOKUP(G$21,'[2]Base Tasas'!$A:$AC,MATCH("BCRA Pasivos 1 día",'[2]Base Tasas'!$1:$1,0),0)</f>
        <v>32</v>
      </c>
      <c r="H6" s="65"/>
      <c r="I6" s="65"/>
      <c r="J6" s="65"/>
    </row>
    <row r="7" spans="1:10" ht="17" hidden="1" customHeight="1">
      <c r="A7" s="10" t="s">
        <v>147</v>
      </c>
      <c r="B7" s="68">
        <f>VLOOKUP(B$21,'[2]Base Tasas'!$A:$AC,MATCH("BCRA Pasivos 7 días",'[2]Base Tasas'!$1:$1,0),0)</f>
        <v>32</v>
      </c>
      <c r="C7" s="68">
        <f>100*(((1+(B7*7/365)%)^(365/7))-1)</f>
        <v>37.578170339271885</v>
      </c>
      <c r="D7" s="67">
        <f>VLOOKUP(D$21,'[2]Base Tasas'!$A:$AC,MATCH("BCRA Pasivos 1 día",'[2]Base Tasas'!$1:$1,0),0)</f>
        <v>61.435483870967744</v>
      </c>
      <c r="E7" s="68">
        <f>VLOOKUP(E$21,'[2]Base Tasas'!$A:$AC,MATCH("BCRA Pasivos 7 días",'[2]Base Tasas'!$1:$1,0),0)</f>
        <v>32</v>
      </c>
      <c r="F7" s="68">
        <f>VLOOKUP(F$21,'[2]Base Tasas'!$A:$AC,MATCH("BCRA Pasivos 7 días",'[2]Base Tasas'!$1:$1,0),0)</f>
        <v>36.5</v>
      </c>
      <c r="G7" s="68">
        <f>VLOOKUP(G$21,'[2]Base Tasas'!$A:$AC,MATCH("BCRA Pasivos 7 días",'[2]Base Tasas'!$1:$1,0),0)</f>
        <v>36.5</v>
      </c>
      <c r="H7" s="65"/>
      <c r="I7" s="65"/>
      <c r="J7" s="65"/>
    </row>
    <row r="8" spans="1:10" ht="17" customHeight="1">
      <c r="A8" s="10" t="s">
        <v>96</v>
      </c>
      <c r="B8" s="68">
        <f>VLOOKUP(B$21,'[2]Base Tasas'!$A:$AC,MATCH("BCRA Activos 1 día",'[2]Base Tasas'!$1:$1,0),0)</f>
        <v>91.5</v>
      </c>
      <c r="C8" s="68">
        <f>100*(((1+(B8/365)%)^365)-1)</f>
        <v>149.39181539830662</v>
      </c>
      <c r="D8" s="68">
        <f>VLOOKUP(D$21,'[2]Base Tasas'!$A:$AC,MATCH("BCRA Activos 1 día",'[2]Base Tasas'!$1:$1,0),0)</f>
        <v>83.806451612903231</v>
      </c>
      <c r="E8" s="68">
        <f>VLOOKUP(E$21,'[2]Base Tasas'!$A:$AC,MATCH("BCRA Activos 1 día",'[2]Base Tasas'!$1:$1,0),0)</f>
        <v>62.903225806451616</v>
      </c>
      <c r="F8" s="68">
        <f>VLOOKUP(F$21,'[2]Base Tasas'!$A:$AC,MATCH("BCRA Activos 1 día",'[2]Base Tasas'!$1:$1,0),0)</f>
        <v>42.7</v>
      </c>
      <c r="G8" s="68">
        <f>VLOOKUP(G$21,'[2]Base Tasas'!$A:$AC,MATCH("BCRA Activos 1 día",'[2]Base Tasas'!$1:$1,0),0)</f>
        <v>42.7</v>
      </c>
      <c r="H8" s="65"/>
      <c r="I8" s="65"/>
      <c r="J8" s="65"/>
    </row>
    <row r="9" spans="1:10" ht="17" hidden="1" customHeight="1">
      <c r="A9" s="10"/>
      <c r="B9" s="68"/>
      <c r="C9" s="68"/>
      <c r="D9" s="68"/>
      <c r="E9" s="68"/>
      <c r="F9" s="68"/>
      <c r="G9" s="68"/>
      <c r="H9" s="65"/>
      <c r="I9" s="65"/>
      <c r="J9" s="65"/>
    </row>
    <row r="10" spans="1:10" ht="13">
      <c r="A10" s="47" t="s">
        <v>97</v>
      </c>
      <c r="B10" s="67">
        <f>VLOOKUP(B$21,'[2]Base Tasas'!$A:$AC,MATCH($A10,'[2]Base Tasas'!$1:$1,0),0)</f>
        <v>72.25</v>
      </c>
      <c r="C10" s="67">
        <f>100*(((1+(B10*28/365)%)^(365/28))-1)</f>
        <v>102.01832136110416</v>
      </c>
      <c r="D10" s="67">
        <f>VLOOKUP(D$21,'[2]Base Tasas'!$A:$AC,MATCH($A10,'[2]Base Tasas'!$1:$1,0),0)</f>
        <v>66.435483870967744</v>
      </c>
      <c r="E10" s="67">
        <f>VLOOKUP(E$21,'[2]Base Tasas'!$A:$AC,MATCH($A10,'[2]Base Tasas'!$1:$1,0),0)</f>
        <v>53.032258064516128</v>
      </c>
      <c r="F10" s="67">
        <f>VLOOKUP(F$21,'[2]Base Tasas'!$A:$AC,MATCH($A10,'[2]Base Tasas'!$1:$1,0),0)</f>
        <v>38</v>
      </c>
      <c r="G10" s="67">
        <f>VLOOKUP(G$21,'[2]Base Tasas'!$A:$AC,MATCH($A10,'[2]Base Tasas'!$1:$1,0),0)</f>
        <v>38</v>
      </c>
      <c r="H10" s="65"/>
      <c r="I10" s="65"/>
      <c r="J10" s="65"/>
    </row>
    <row r="11" spans="1:10" ht="17" customHeight="1">
      <c r="A11" s="66" t="s">
        <v>98</v>
      </c>
      <c r="B11" s="69">
        <f>VLOOKUP(B$21,'[2]Base Tasas'!$A:$BA,MATCH($A11,'[2]Base Tasas'!$1:$1,0),0)</f>
        <v>79.75</v>
      </c>
      <c r="C11" s="69">
        <f>100*(((1+(B11*28/365)%)^(365/28))-1)</f>
        <v>116.85454943802891</v>
      </c>
      <c r="D11" s="69">
        <f>IFERROR(VLOOKUP(D$21,'[2]Base Tasas'!$A:$BA,MATCH($A11,'[2]Base Tasas'!$1:$1,0),0),"")</f>
        <v>73.451612903225808</v>
      </c>
      <c r="E11" s="69">
        <f>IFERROR(VLOOKUP(E$21,'[2]Base Tasas'!$A:$BA,MATCH($A11,'[2]Base Tasas'!$1:$1,0),0),"")</f>
        <v>59.738709677419344</v>
      </c>
      <c r="F11" s="2" t="str">
        <f>IFERROR(VLOOKUP(F$21,'[2]Base Tasas'!$A:$BA,MATCH($A11,'[2]Base Tasas'!$1:$1,0),0),"")</f>
        <v/>
      </c>
      <c r="G11" s="2" t="str">
        <f>IFERROR(VLOOKUP(G$21,'[2]Base Tasas'!$A:$BA,MATCH($A11,'[2]Base Tasas'!$1:$1,0),0),"")</f>
        <v/>
      </c>
      <c r="H11" s="65"/>
      <c r="I11" s="65"/>
      <c r="J11" s="65"/>
    </row>
    <row r="12" spans="1:10" ht="23" customHeight="1">
      <c r="A12" s="64" t="s">
        <v>99</v>
      </c>
      <c r="B12" s="64">
        <f>+B3</f>
        <v>44834</v>
      </c>
      <c r="C12" s="64" t="str">
        <f>CONCATENATE("TEA ",TEXT(B12,"mmm-yy"))</f>
        <v>TEA sep-22</v>
      </c>
      <c r="D12" s="64">
        <f t="shared" ref="D12:G12" si="0">+D3</f>
        <v>44804</v>
      </c>
      <c r="E12" s="64">
        <f t="shared" si="0"/>
        <v>44773</v>
      </c>
      <c r="F12" s="64">
        <f t="shared" si="0"/>
        <v>44561</v>
      </c>
      <c r="G12" s="64">
        <f t="shared" si="0"/>
        <v>44469</v>
      </c>
      <c r="H12" s="65"/>
      <c r="I12" s="65"/>
      <c r="J12" s="65"/>
    </row>
    <row r="13" spans="1:10" ht="17" hidden="1" customHeight="1">
      <c r="A13" s="15"/>
      <c r="B13" s="65"/>
      <c r="C13" s="65"/>
      <c r="D13" s="65"/>
      <c r="E13" s="65"/>
      <c r="F13" s="65"/>
      <c r="G13" s="65"/>
      <c r="H13" s="65"/>
    </row>
    <row r="14" spans="1:10" ht="17" customHeight="1">
      <c r="A14" s="47" t="s">
        <v>100</v>
      </c>
      <c r="B14" s="67">
        <f>VLOOKUP(B$21,'[2]Base Tasas'!$A:$AC,MATCH("Tasa REPO (entre terceros)",'[2]Base Tasas'!$1:$1,0),0)</f>
        <v>64.615876617330471</v>
      </c>
      <c r="C14" s="67">
        <f>100*(((1+(B14/365)%)^365)-1)</f>
        <v>90.710711326463795</v>
      </c>
      <c r="D14" s="67">
        <f>VLOOKUP(D$21,'[2]Base Tasas'!$A:$AC,MATCH("Tasa REPO (entre terceros)",'[2]Base Tasas'!$1:$1,0),0)</f>
        <v>59.844139903143379</v>
      </c>
      <c r="E14" s="67">
        <f>VLOOKUP(E$21,'[2]Base Tasas'!$A:$AC,MATCH("Tasa REPO (entre terceros)",'[2]Base Tasas'!$1:$1,0),0)</f>
        <v>44.044351640245559</v>
      </c>
      <c r="F14" s="67">
        <f>VLOOKUP(F$21,'[2]Base Tasas'!$A:$AC,MATCH("Tasa REPO (entre terceros)",'[2]Base Tasas'!$1:$1,0),0)</f>
        <v>30.981414665656878</v>
      </c>
      <c r="G14" s="67">
        <f>VLOOKUP(G$21,'[2]Base Tasas'!$A:$AC,MATCH("Tasa REPO (entre terceros)",'[2]Base Tasas'!$1:$1,0),0)</f>
        <v>31.59260863774503</v>
      </c>
      <c r="H14" s="70"/>
    </row>
    <row r="15" spans="1:10" ht="17" customHeight="1">
      <c r="A15" s="59" t="s">
        <v>101</v>
      </c>
      <c r="B15" s="11">
        <f>VLOOKUP(B$21,'[2]Base Tasas'!$A:$AC,MATCH("Monto REPO (entre terceros)",'[2]Base Tasas'!$1:$1,0),0)</f>
        <v>6392.8095238094684</v>
      </c>
      <c r="C15" s="11"/>
      <c r="D15" s="11">
        <f>VLOOKUP(D$21,'[2]Base Tasas'!$A:$AC,MATCH("Monto REPO (entre terceros)",'[2]Base Tasas'!$1:$1,0),0)</f>
        <v>11723.045454545412</v>
      </c>
      <c r="E15" s="11">
        <f>VLOOKUP(E$21,'[2]Base Tasas'!$A:$AC,MATCH("Monto REPO (entre terceros)",'[2]Base Tasas'!$1:$1,0),0)</f>
        <v>13814.714285714319</v>
      </c>
      <c r="F15" s="11">
        <f>VLOOKUP(F$21,'[2]Base Tasas'!$A:$AC,MATCH("Monto REPO (entre terceros)",'[2]Base Tasas'!$1:$1,0),0)</f>
        <v>4489.4000000000233</v>
      </c>
      <c r="G15" s="11">
        <f>VLOOKUP(G$21,'[2]Base Tasas'!$A:$AC,MATCH("Monto REPO (entre terceros)",'[2]Base Tasas'!$1:$1,0),0)</f>
        <v>3754.1363636364113</v>
      </c>
      <c r="H15" s="70"/>
    </row>
    <row r="16" spans="1:10" ht="17" hidden="1" customHeight="1">
      <c r="A16" s="59"/>
      <c r="H16" s="70"/>
    </row>
    <row r="17" spans="1:8" ht="17" customHeight="1">
      <c r="A17" s="47" t="s">
        <v>102</v>
      </c>
      <c r="B17" s="71"/>
      <c r="C17" s="71"/>
      <c r="D17" s="71"/>
      <c r="E17" s="71"/>
      <c r="F17" s="71"/>
      <c r="G17" s="71"/>
      <c r="H17" s="70"/>
    </row>
    <row r="18" spans="1:8" ht="17" customHeight="1">
      <c r="A18" s="59" t="s">
        <v>103</v>
      </c>
      <c r="B18" s="68">
        <f>VLOOKUP(B$21,'[2]Base Tasas'!$A:$AC,MATCH("Tasa Call 1 día Pesos",'[2]Base Tasas'!$1:$1,0),0)</f>
        <v>63.847485041604642</v>
      </c>
      <c r="C18" s="68">
        <f>100*(((1+(B18/365)%)^365)-1)</f>
        <v>89.253476479970615</v>
      </c>
      <c r="D18" s="68">
        <f>VLOOKUP(D$21,'[2]Base Tasas'!$A:$AC,MATCH("Tasa Call 1 día Pesos",'[2]Base Tasas'!$1:$1,0),0)</f>
        <v>57.794140584834416</v>
      </c>
      <c r="E18" s="68">
        <f>VLOOKUP(E$21,'[2]Base Tasas'!$A:$AC,MATCH("Tasa Call 1 día Pesos",'[2]Base Tasas'!$1:$1,0),0)</f>
        <v>43.305195907138867</v>
      </c>
      <c r="F18" s="68">
        <f>VLOOKUP(F$21,'[2]Base Tasas'!$A:$AC,MATCH("Tasa Call 1 día Pesos",'[2]Base Tasas'!$1:$1,0),0)</f>
        <v>30.461231048328475</v>
      </c>
      <c r="G18" s="68">
        <f>VLOOKUP(G$21,'[2]Base Tasas'!$A:$AC,MATCH("Tasa Call 1 día Pesos",'[2]Base Tasas'!$1:$1,0),0)</f>
        <v>31.268884729156873</v>
      </c>
      <c r="H18" s="70"/>
    </row>
    <row r="19" spans="1:8" ht="17" customHeight="1">
      <c r="A19" s="72" t="s">
        <v>104</v>
      </c>
      <c r="B19" s="27">
        <f>VLOOKUP(B$21,'[2]Base Tasas'!$A:$AC,MATCH("Monto Call 1 día Pesos",'[2]Base Tasas'!$1:$1,0),0)</f>
        <v>24288.95619047619</v>
      </c>
      <c r="C19" s="27"/>
      <c r="D19" s="27">
        <f>VLOOKUP(D$21,'[2]Base Tasas'!$A:$AC,MATCH("Monto Call 1 día Pesos",'[2]Base Tasas'!$1:$1,0),0)</f>
        <v>22248.985909090909</v>
      </c>
      <c r="E19" s="27">
        <f>VLOOKUP(E$21,'[2]Base Tasas'!$A:$AC,MATCH("Monto Call 1 día Pesos",'[2]Base Tasas'!$1:$1,0),0)</f>
        <v>32732.952380952382</v>
      </c>
      <c r="F19" s="27">
        <f>VLOOKUP(F$21,'[2]Base Tasas'!$A:$AC,MATCH("Monto Call 1 día Pesos",'[2]Base Tasas'!$1:$1,0),0)</f>
        <v>19686.957399999999</v>
      </c>
      <c r="G19" s="27">
        <f>VLOOKUP(G$21,'[2]Base Tasas'!$A:$AC,MATCH("Monto Call 1 día Pesos",'[2]Base Tasas'!$1:$1,0),0)</f>
        <v>13121.231818181819</v>
      </c>
      <c r="H19" s="70"/>
    </row>
    <row r="20" spans="1:8" ht="17" hidden="1" customHeight="1">
      <c r="A20" s="59"/>
      <c r="B20" s="11"/>
      <c r="C20" s="11"/>
      <c r="D20" s="11"/>
      <c r="E20" s="11"/>
      <c r="F20" s="11"/>
      <c r="G20" s="11"/>
      <c r="H20" s="70"/>
    </row>
    <row r="21" spans="1:8" ht="23" customHeight="1">
      <c r="A21" s="64" t="s">
        <v>105</v>
      </c>
      <c r="B21" s="64">
        <f>MAX('[2]Base Tasas'!$A:$A)</f>
        <v>44834</v>
      </c>
      <c r="C21" s="64" t="str">
        <f>CONCATENATE("TEA ",TEXT(B21,"mmm-yy"))</f>
        <v>TEA sep-22</v>
      </c>
      <c r="D21" s="64">
        <f>EOMONTH(B21,-1)</f>
        <v>44804</v>
      </c>
      <c r="E21" s="64">
        <f t="shared" ref="E21" si="1">EOMONTH(D21,-1)</f>
        <v>44773</v>
      </c>
      <c r="F21" s="64">
        <f>DATE(YEAR(B21)-1,12,31)</f>
        <v>44561</v>
      </c>
      <c r="G21" s="64">
        <f>EOMONTH(B21,-12)</f>
        <v>44469</v>
      </c>
      <c r="H21" s="70"/>
    </row>
    <row r="22" spans="1:8" ht="17" hidden="1" customHeight="1">
      <c r="A22" s="15"/>
      <c r="B22" s="65"/>
      <c r="C22" s="65"/>
      <c r="D22" s="65"/>
      <c r="E22" s="65"/>
      <c r="F22" s="65"/>
      <c r="G22" s="65"/>
      <c r="H22" s="70"/>
    </row>
    <row r="23" spans="1:8" ht="17" customHeight="1">
      <c r="A23" s="15" t="s">
        <v>106</v>
      </c>
      <c r="B23" s="65"/>
      <c r="C23" s="65"/>
      <c r="D23" s="65"/>
      <c r="E23" s="65"/>
      <c r="F23" s="65"/>
      <c r="G23" s="65"/>
      <c r="H23" s="70"/>
    </row>
    <row r="24" spans="1:8" ht="17" customHeight="1">
      <c r="A24" s="26" t="s">
        <v>107</v>
      </c>
      <c r="B24" s="67">
        <f>VLOOKUP(B$21,'[2]Base Tasas'!$A:$AC,MATCH("Vista Remunerada",'[2]Base Tasas'!$1:$1,0),0)</f>
        <v>53.356000000000002</v>
      </c>
      <c r="C24" s="67">
        <f>100*(((1+(B24*30/365)%)^(365/30))-1)</f>
        <v>68.57182622464579</v>
      </c>
      <c r="D24" s="67">
        <f>VLOOKUP(D$21,'[2]Base Tasas'!$A:$AC,MATCH("Vista Remunerada",'[2]Base Tasas'!$1:$1,0),0)</f>
        <v>45.265999999999998</v>
      </c>
      <c r="E24" s="67">
        <f>VLOOKUP(E$21,'[2]Base Tasas'!$A:$AC,MATCH("Vista Remunerada",'[2]Base Tasas'!$1:$1,0),0)</f>
        <v>35.652000000000001</v>
      </c>
      <c r="F24" s="67">
        <f>VLOOKUP(F$21,'[2]Base Tasas'!$A:$AC,MATCH("Vista Remunerada",'[2]Base Tasas'!$1:$1,0),0)</f>
        <v>28.87</v>
      </c>
      <c r="G24" s="67">
        <f>VLOOKUP(G$21,'[2]Base Tasas'!$A:$AC,MATCH("Vista Remunerada",'[2]Base Tasas'!$1:$1,0),0)</f>
        <v>30.329000000000001</v>
      </c>
      <c r="H24" s="70"/>
    </row>
    <row r="25" spans="1:8" ht="17" hidden="1" customHeight="1">
      <c r="A25" s="12"/>
      <c r="B25" s="65"/>
      <c r="C25" s="65"/>
      <c r="D25" s="65"/>
      <c r="E25" s="65"/>
      <c r="F25" s="65"/>
      <c r="G25" s="65"/>
      <c r="H25" s="70"/>
    </row>
    <row r="26" spans="1:8" ht="17" customHeight="1">
      <c r="A26" s="15" t="s">
        <v>108</v>
      </c>
      <c r="B26" s="70"/>
      <c r="C26" s="70"/>
      <c r="D26" s="70"/>
      <c r="E26" s="70"/>
      <c r="F26" s="70"/>
      <c r="G26" s="70"/>
    </row>
    <row r="27" spans="1:8" ht="17" customHeight="1">
      <c r="A27" s="26" t="s">
        <v>109</v>
      </c>
      <c r="B27" s="67">
        <f>VLOOKUP(B$21,'[2]Base Tasas'!$A:$AC,MATCH($A27,'[2]Base Tasas'!$1:$1,0),0)</f>
        <v>71.975999999999999</v>
      </c>
      <c r="C27" s="67">
        <f>100*(((1+(B27*30/365)%)^(365/30))-1)</f>
        <v>101.22915908327199</v>
      </c>
      <c r="D27" s="67">
        <f>VLOOKUP(D$21,'[2]Base Tasas'!$A:$AC,MATCH($A27,'[2]Base Tasas'!$1:$1,0),0)</f>
        <v>65.555000000000007</v>
      </c>
      <c r="E27" s="67">
        <f>VLOOKUP(E$21,'[2]Base Tasas'!$A:$AC,MATCH($A27,'[2]Base Tasas'!$1:$1,0),0)</f>
        <v>53.154000000000003</v>
      </c>
      <c r="F27" s="67">
        <f>VLOOKUP(F$21,'[2]Base Tasas'!$A:$AC,MATCH($A27,'[2]Base Tasas'!$1:$1,0),0)</f>
        <v>36.289000000000001</v>
      </c>
      <c r="G27" s="67">
        <f>VLOOKUP(G$21,'[2]Base Tasas'!$A:$AC,MATCH($A27,'[2]Base Tasas'!$1:$1,0),0)</f>
        <v>36.296999999999997</v>
      </c>
    </row>
    <row r="28" spans="1:8" ht="17" customHeight="1">
      <c r="A28" s="12" t="s">
        <v>110</v>
      </c>
      <c r="B28" s="68">
        <f>VLOOKUP(B$21,'[2]Base Tasas'!$A:$AC,MATCH("TM20 Total",'[2]Base Tasas'!$1:$1,0),0)</f>
        <v>63.655930366029231</v>
      </c>
      <c r="C28" s="68">
        <f>100*(((1+(B28*30/365)%)^(365/30))-1)</f>
        <v>85.979429383008494</v>
      </c>
      <c r="D28" s="68">
        <f>VLOOKUP(D$21,'[2]Base Tasas'!$A:$AC,MATCH("TM20 Total",'[2]Base Tasas'!$1:$1,0),0)</f>
        <v>57.440087310138331</v>
      </c>
      <c r="E28" s="68">
        <f>VLOOKUP(E$21,'[2]Base Tasas'!$A:$AC,MATCH("TM20 Total",'[2]Base Tasas'!$1:$1,0),0)</f>
        <v>49.278097917066418</v>
      </c>
      <c r="F28" s="68">
        <f>VLOOKUP(F$21,'[2]Base Tasas'!$A:$AC,MATCH("TM20 Total",'[2]Base Tasas'!$1:$1,0),0)</f>
        <v>33.251633747305426</v>
      </c>
      <c r="G28" s="68">
        <f>VLOOKUP(G$21,'[2]Base Tasas'!$A:$AC,MATCH("TM20 Total",'[2]Base Tasas'!$1:$1,0),0)</f>
        <v>33.195279996517804</v>
      </c>
    </row>
    <row r="29" spans="1:8" ht="17" customHeight="1">
      <c r="A29" s="26" t="s">
        <v>111</v>
      </c>
      <c r="B29" s="67">
        <f>VLOOKUP(B$21,'[2]Base Tasas'!$A:$AC,MATCH("TM20 Bancos Privados",'[2]Base Tasas'!$1:$1,0),0)</f>
        <v>64.303221223085842</v>
      </c>
      <c r="C29" s="67">
        <f t="shared" ref="C29:C33" si="2">100*(((1+(B29*30/365)%)^(365/30))-1)</f>
        <v>87.126639215860436</v>
      </c>
      <c r="D29" s="67">
        <f>VLOOKUP(D$21,'[2]Base Tasas'!$A:$AC,MATCH("TM20 Bancos Privados",'[2]Base Tasas'!$1:$1,0),0)</f>
        <v>58.141463688718915</v>
      </c>
      <c r="E29" s="67">
        <f>VLOOKUP(E$21,'[2]Base Tasas'!$A:$AC,MATCH("TM20 Bancos Privados",'[2]Base Tasas'!$1:$1,0),0)</f>
        <v>50.080857034918516</v>
      </c>
      <c r="F29" s="67">
        <f>VLOOKUP(F$21,'[2]Base Tasas'!$A:$AC,MATCH("TM20 Bancos Privados",'[2]Base Tasas'!$1:$1,0),0)</f>
        <v>33.98428988589572</v>
      </c>
      <c r="G29" s="67">
        <f>VLOOKUP(G$21,'[2]Base Tasas'!$A:$AC,MATCH("TM20 Bancos Privados",'[2]Base Tasas'!$1:$1,0),0)</f>
        <v>33.941017650269004</v>
      </c>
    </row>
    <row r="30" spans="1:8" ht="17" customHeight="1">
      <c r="A30" s="12" t="s">
        <v>112</v>
      </c>
      <c r="B30" s="68">
        <f>VLOOKUP(B$21,'[2]Base Tasas'!$A:$AC,MATCH("PF $ BADLAR Total",'[2]Base Tasas'!$1:$1,0),0)</f>
        <v>65.972635562656947</v>
      </c>
      <c r="C30" s="68">
        <f t="shared" si="2"/>
        <v>90.115426578479656</v>
      </c>
      <c r="D30" s="68">
        <f>VLOOKUP(D$21,'[2]Base Tasas'!$A:$AC,MATCH("PF $ BADLAR Total",'[2]Base Tasas'!$1:$1,0),0)</f>
        <v>59.738426264411373</v>
      </c>
      <c r="E30" s="68">
        <f>VLOOKUP(E$21,'[2]Base Tasas'!$A:$AC,MATCH("PF $ BADLAR Total",'[2]Base Tasas'!$1:$1,0),0)</f>
        <v>50.182849275555775</v>
      </c>
      <c r="F30" s="68">
        <f>VLOOKUP(F$21,'[2]Base Tasas'!$A:$AC,MATCH("PF $ BADLAR Total",'[2]Base Tasas'!$1:$1,0),0)</f>
        <v>33.340609695825087</v>
      </c>
      <c r="G30" s="68">
        <f>VLOOKUP(G$21,'[2]Base Tasas'!$A:$AC,MATCH("PF $ BADLAR Total",'[2]Base Tasas'!$1:$1,0),0)</f>
        <v>33.300024364363729</v>
      </c>
    </row>
    <row r="31" spans="1:8" ht="17" customHeight="1">
      <c r="A31" s="26" t="s">
        <v>113</v>
      </c>
      <c r="B31" s="67">
        <f>VLOOKUP(B$21,'[2]Base Tasas'!$A:$AC,MATCH("PF $ BADLAR Privada",'[2]Base Tasas'!$1:$1,0),0)</f>
        <v>66.83981289486637</v>
      </c>
      <c r="C31" s="67">
        <f t="shared" si="2"/>
        <v>91.685183436968785</v>
      </c>
      <c r="D31" s="67">
        <f>VLOOKUP(D$21,'[2]Base Tasas'!$A:$AC,MATCH("PF $ BADLAR Privada",'[2]Base Tasas'!$1:$1,0),0)</f>
        <v>60.708732744761285</v>
      </c>
      <c r="E31" s="67">
        <f>VLOOKUP(E$21,'[2]Base Tasas'!$A:$AC,MATCH("PF $ BADLAR Privada",'[2]Base Tasas'!$1:$1,0),0)</f>
        <v>51.158473064694782</v>
      </c>
      <c r="F31" s="67">
        <f>VLOOKUP(F$21,'[2]Base Tasas'!$A:$AC,MATCH("PF $ BADLAR Privada",'[2]Base Tasas'!$1:$1,0),0)</f>
        <v>34.199860838826268</v>
      </c>
      <c r="G31" s="67">
        <f>VLOOKUP(G$21,'[2]Base Tasas'!$A:$AC,MATCH("PF $ BADLAR Privada",'[2]Base Tasas'!$1:$1,0),0)</f>
        <v>34.15880598252339</v>
      </c>
    </row>
    <row r="32" spans="1:8" ht="17" hidden="1" customHeight="1">
      <c r="A32" s="12"/>
      <c r="B32" s="67">
        <f>VLOOKUP(B$21,'[2]Base Tasas'!$A:$AC,MATCH("PF $ BADLAR Privada",'[2]Base Tasas'!$1:$1,0),0)</f>
        <v>66.83981289486637</v>
      </c>
      <c r="C32" s="68">
        <f t="shared" si="2"/>
        <v>91.685183436968785</v>
      </c>
      <c r="D32" s="68"/>
      <c r="E32" s="68"/>
      <c r="F32" s="68"/>
      <c r="G32" s="68"/>
    </row>
    <row r="33" spans="1:9" ht="17" customHeight="1">
      <c r="A33" s="15" t="s">
        <v>114</v>
      </c>
      <c r="B33" s="68">
        <f>VLOOKUP(B$21,'[2]Base Tasas'!$A:$AZ,MATCH($A33,'[2]Base Tasas'!$1:$1,0),0)</f>
        <v>68.25</v>
      </c>
      <c r="C33" s="68">
        <f t="shared" si="2"/>
        <v>94.26331283315929</v>
      </c>
      <c r="D33" s="68">
        <f>VLOOKUP(D$21,'[2]Base Tasas'!$A:$AZ,MATCH($A33,'[2]Base Tasas'!$1:$1,0),0)</f>
        <v>62.435483870967744</v>
      </c>
      <c r="E33" s="68">
        <f>VLOOKUP(E$21,'[2]Base Tasas'!$A:$AZ,MATCH($A33,'[2]Base Tasas'!$1:$1,0),0)</f>
        <v>49.032258064516128</v>
      </c>
      <c r="F33" s="68">
        <f>VLOOKUP(F$21,'[2]Base Tasas'!$A:$AZ,MATCH($A33,'[2]Base Tasas'!$1:$1,0),0)</f>
        <v>30.5</v>
      </c>
      <c r="G33" s="68">
        <f>VLOOKUP(G$21,'[2]Base Tasas'!$A:$AZ,MATCH($A33,'[2]Base Tasas'!$1:$1,0),0)</f>
        <v>30.5</v>
      </c>
    </row>
    <row r="34" spans="1:9" ht="17" hidden="1" customHeight="1">
      <c r="A34" s="106"/>
      <c r="B34" s="68"/>
      <c r="C34" s="68"/>
      <c r="D34" s="68"/>
      <c r="E34" s="68"/>
      <c r="F34" s="68"/>
      <c r="G34" s="68"/>
    </row>
    <row r="35" spans="1:9" ht="23" customHeight="1">
      <c r="A35" s="64" t="s">
        <v>115</v>
      </c>
      <c r="B35" s="64">
        <f>B21</f>
        <v>44834</v>
      </c>
      <c r="C35" s="64" t="str">
        <f>CONCATENATE("TEA ",TEXT(B35,"mmm-yy"))</f>
        <v>TEA sep-22</v>
      </c>
      <c r="D35" s="64">
        <f>D21</f>
        <v>44804</v>
      </c>
      <c r="E35" s="64">
        <f>E21</f>
        <v>44773</v>
      </c>
      <c r="F35" s="64">
        <f>F21</f>
        <v>44561</v>
      </c>
      <c r="G35" s="64">
        <f>G21</f>
        <v>44469</v>
      </c>
    </row>
    <row r="36" spans="1:9" ht="17" hidden="1" customHeight="1">
      <c r="A36" s="59"/>
      <c r="B36" s="70"/>
      <c r="C36" s="70"/>
      <c r="D36" s="70"/>
      <c r="E36" s="70"/>
      <c r="F36" s="70"/>
      <c r="G36" s="70"/>
    </row>
    <row r="37" spans="1:9" ht="17" customHeight="1">
      <c r="A37" s="47" t="s">
        <v>116</v>
      </c>
      <c r="B37" s="73"/>
      <c r="C37" s="73"/>
      <c r="D37" s="73"/>
      <c r="E37" s="73"/>
      <c r="F37" s="73"/>
      <c r="G37" s="73"/>
    </row>
    <row r="38" spans="1:9" ht="17" customHeight="1">
      <c r="A38" s="10" t="s">
        <v>117</v>
      </c>
      <c r="B38" s="68">
        <f>VLOOKUP(B$21,'[2]Base Tasas'!$A:$AC,MATCH($A38,'[2]Base Tasas'!$1:$1,0),0)</f>
        <v>68.168999999999997</v>
      </c>
      <c r="C38" s="68">
        <f>100*(((1+(B38/365)%)^(365))-1)</f>
        <v>97.595971985230335</v>
      </c>
      <c r="D38" s="68">
        <f>VLOOKUP(D$21,'[2]Base Tasas'!$A:$AC,MATCH($A38,'[2]Base Tasas'!$1:$1,0),0)</f>
        <v>60.087000000000003</v>
      </c>
      <c r="E38" s="68">
        <f>VLOOKUP(E$21,'[2]Base Tasas'!$A:$AC,MATCH($A38,'[2]Base Tasas'!$1:$1,0),0)</f>
        <v>51.470999999999997</v>
      </c>
      <c r="F38" s="68">
        <f>VLOOKUP(F$21,'[2]Base Tasas'!$A:$AC,MATCH($A38,'[2]Base Tasas'!$1:$1,0),0)</f>
        <v>40.465000000000003</v>
      </c>
      <c r="G38" s="68">
        <f>VLOOKUP(G$21,'[2]Base Tasas'!$A:$AC,MATCH($A38,'[2]Base Tasas'!$1:$1,0),0)</f>
        <v>41.31</v>
      </c>
      <c r="H38" s="69"/>
    </row>
    <row r="39" spans="1:9" ht="17" customHeight="1">
      <c r="A39" s="48" t="s">
        <v>118</v>
      </c>
      <c r="B39" s="67">
        <f>VLOOKUP(B$21,'[2]Base Tasas'!$A:$AC,MATCH("Ad. en cta cte -1 a 7 días- con acuerdo a empresas - más de $10 millones ",'[2]Base Tasas'!$1:$1,0),0)</f>
        <v>69.551000000000002</v>
      </c>
      <c r="C39" s="67">
        <f>100*(((1+(B39*7/365)%)^(365/7))-1)</f>
        <v>99.553521514205869</v>
      </c>
      <c r="D39" s="67">
        <f>VLOOKUP(D$21,'[2]Base Tasas'!$A:$AC,MATCH("Ad. en cta cte -1 a 7 días- con acuerdo a empresas - más de $10 millones ",'[2]Base Tasas'!$1:$1,0),0)</f>
        <v>61.713999999999999</v>
      </c>
      <c r="E39" s="67">
        <f>VLOOKUP(E$21,'[2]Base Tasas'!$A:$AC,MATCH("Ad. en cta cte -1 a 7 días- con acuerdo a empresas - más de $10 millones ",'[2]Base Tasas'!$1:$1,0),0)</f>
        <v>46.68</v>
      </c>
      <c r="F39" s="67">
        <f>VLOOKUP(F$21,'[2]Base Tasas'!$A:$AC,MATCH("Ad. en cta cte -1 a 7 días- con acuerdo a empresas - más de $10 millones ",'[2]Base Tasas'!$1:$1,0),0)</f>
        <v>35.357999999999997</v>
      </c>
      <c r="G39" s="67">
        <f>VLOOKUP(G$21,'[2]Base Tasas'!$A:$AC,MATCH("Ad. en cta cte -1 a 7 días- con acuerdo a empresas - más de $10 millones ",'[2]Base Tasas'!$1:$1,0),0)</f>
        <v>35.773000000000003</v>
      </c>
      <c r="H39" s="69"/>
    </row>
    <row r="40" spans="1:9" ht="17" customHeight="1">
      <c r="A40" s="10" t="s">
        <v>119</v>
      </c>
      <c r="B40" s="68">
        <f>VLOOKUP(B$21,'[2]Base Tasas'!$A:$AC,MATCH($A40,'[2]Base Tasas'!$1:$1,0),0)</f>
        <v>58.981999999999999</v>
      </c>
      <c r="C40" s="68">
        <f>100*(((1+(B40*30/365)%)^(365/30))-1)</f>
        <v>77.885363196889841</v>
      </c>
      <c r="D40" s="68">
        <f>VLOOKUP(D$21,'[2]Base Tasas'!$A:$AC,MATCH($A40,'[2]Base Tasas'!$1:$1,0),0)</f>
        <v>54.100999999999999</v>
      </c>
      <c r="E40" s="68">
        <f>VLOOKUP(E$21,'[2]Base Tasas'!$A:$AC,MATCH($A40,'[2]Base Tasas'!$1:$1,0),0)</f>
        <v>49.332000000000001</v>
      </c>
      <c r="F40" s="68">
        <f>VLOOKUP(F$21,'[2]Base Tasas'!$A:$AC,MATCH($A40,'[2]Base Tasas'!$1:$1,0),0)</f>
        <v>34.779000000000003</v>
      </c>
      <c r="G40" s="68">
        <f>VLOOKUP(G$21,'[2]Base Tasas'!$A:$AC,MATCH($A40,'[2]Base Tasas'!$1:$1,0),0)</f>
        <v>35.090000000000003</v>
      </c>
    </row>
    <row r="41" spans="1:9" ht="17" customHeight="1">
      <c r="A41" s="48" t="s">
        <v>5</v>
      </c>
      <c r="B41" s="67">
        <f>VLOOKUP(B$21,'[2]Base Tasas'!$A:$AC,MATCH($A41,'[2]Base Tasas'!$1:$1,0),0)</f>
        <v>49.085000000000001</v>
      </c>
      <c r="C41" s="67">
        <f t="shared" ref="C41:C44" si="3">100*(((1+(B41*30/365)%)^(365/30))-1)</f>
        <v>61.802636688631466</v>
      </c>
      <c r="D41" s="67">
        <f>VLOOKUP(D$21,'[2]Base Tasas'!$A:$AC,MATCH($A41,'[2]Base Tasas'!$1:$1,0),0)</f>
        <v>43.795000000000002</v>
      </c>
      <c r="E41" s="67">
        <f>VLOOKUP(E$21,'[2]Base Tasas'!$A:$AC,MATCH($A41,'[2]Base Tasas'!$1:$1,0),0)</f>
        <v>39.293999999999997</v>
      </c>
      <c r="F41" s="67">
        <f>VLOOKUP(F$21,'[2]Base Tasas'!$A:$AC,MATCH($A41,'[2]Base Tasas'!$1:$1,0),0)</f>
        <v>29.713999999999999</v>
      </c>
      <c r="G41" s="67">
        <f>VLOOKUP(G$21,'[2]Base Tasas'!$A:$AC,MATCH($A41,'[2]Base Tasas'!$1:$1,0),0)</f>
        <v>28.024999999999999</v>
      </c>
    </row>
    <row r="42" spans="1:9" ht="17" customHeight="1">
      <c r="A42" s="10" t="s">
        <v>6</v>
      </c>
      <c r="B42" s="68">
        <f>VLOOKUP(B$21,'[2]Base Tasas'!$A:$AC,MATCH($A42,'[2]Base Tasas'!$1:$1,0),0)</f>
        <v>48.372999999999998</v>
      </c>
      <c r="C42" s="68">
        <f t="shared" si="3"/>
        <v>60.698748302425813</v>
      </c>
      <c r="D42" s="68">
        <f>VLOOKUP(D$21,'[2]Base Tasas'!$A:$AC,MATCH($A42,'[2]Base Tasas'!$1:$1,0),0)</f>
        <v>41.655999999999999</v>
      </c>
      <c r="E42" s="68">
        <f>VLOOKUP(E$21,'[2]Base Tasas'!$A:$AC,MATCH($A42,'[2]Base Tasas'!$1:$1,0),0)</f>
        <v>37.531999999999996</v>
      </c>
      <c r="F42" s="68">
        <f>VLOOKUP(F$21,'[2]Base Tasas'!$A:$AC,MATCH($A42,'[2]Base Tasas'!$1:$1,0),0)</f>
        <v>28.161000000000001</v>
      </c>
      <c r="G42" s="68">
        <f>VLOOKUP(G$21,'[2]Base Tasas'!$A:$AC,MATCH($A42,'[2]Base Tasas'!$1:$1,0),0)</f>
        <v>27.738</v>
      </c>
    </row>
    <row r="43" spans="1:9" ht="17" customHeight="1">
      <c r="A43" s="48" t="s">
        <v>7</v>
      </c>
      <c r="B43" s="67">
        <f>VLOOKUP(B$21,'[2]Base Tasas'!$A:$AC,MATCH($A43,'[2]Base Tasas'!$1:$1,0),0)</f>
        <v>78.236999999999995</v>
      </c>
      <c r="C43" s="67">
        <f t="shared" si="3"/>
        <v>113.45247055309993</v>
      </c>
      <c r="D43" s="67">
        <f>VLOOKUP(D$21,'[2]Base Tasas'!$A:$AC,MATCH($A43,'[2]Base Tasas'!$1:$1,0),0)</f>
        <v>74.757000000000005</v>
      </c>
      <c r="E43" s="67">
        <f>VLOOKUP(E$21,'[2]Base Tasas'!$A:$AC,MATCH($A43,'[2]Base Tasas'!$1:$1,0),0)</f>
        <v>65.638999999999996</v>
      </c>
      <c r="F43" s="67">
        <f>VLOOKUP(F$21,'[2]Base Tasas'!$A:$AC,MATCH($A43,'[2]Base Tasas'!$1:$1,0),0)</f>
        <v>52.997999999999998</v>
      </c>
      <c r="G43" s="67">
        <f>VLOOKUP(G$21,'[2]Base Tasas'!$A:$AC,MATCH($A43,'[2]Base Tasas'!$1:$1,0),0)</f>
        <v>53.652999999999999</v>
      </c>
      <c r="H43" s="70"/>
      <c r="I43" s="74"/>
    </row>
    <row r="44" spans="1:9" ht="17" customHeight="1">
      <c r="A44" s="10" t="s">
        <v>37</v>
      </c>
      <c r="B44" s="68">
        <f>VLOOKUP(B$21,'[2]Base Tasas'!$A:$AC,MATCH($A44,'[2]Base Tasas'!$1:$1,0),0)</f>
        <v>57.75</v>
      </c>
      <c r="C44" s="68">
        <f t="shared" si="3"/>
        <v>75.806380073447912</v>
      </c>
      <c r="D44" s="68">
        <f>VLOOKUP(D$21,'[2]Base Tasas'!$A:$AC,MATCH($A44,'[2]Base Tasas'!$1:$1,0),0)</f>
        <v>54.87</v>
      </c>
      <c r="E44" s="68">
        <f>VLOOKUP(E$21,'[2]Base Tasas'!$A:$AC,MATCH($A44,'[2]Base Tasas'!$1:$1,0),0)</f>
        <v>52.42</v>
      </c>
      <c r="F44" s="68">
        <f>VLOOKUP(F$21,'[2]Base Tasas'!$A:$AC,MATCH($A44,'[2]Base Tasas'!$1:$1,0),0)</f>
        <v>42.87</v>
      </c>
      <c r="G44" s="68">
        <f>VLOOKUP(G$21,'[2]Base Tasas'!$A:$AC,MATCH($A44,'[2]Base Tasas'!$1:$1,0),0)</f>
        <v>42.87</v>
      </c>
      <c r="H44" s="11"/>
    </row>
    <row r="45" spans="1:9" ht="17" hidden="1" customHeight="1">
      <c r="A45" s="10"/>
      <c r="B45" s="68"/>
      <c r="C45" s="68"/>
      <c r="D45" s="68"/>
      <c r="E45" s="68"/>
      <c r="F45" s="68"/>
      <c r="G45" s="68"/>
      <c r="H45" s="11"/>
    </row>
    <row r="46" spans="1:9" ht="23" customHeight="1">
      <c r="A46" s="64" t="s">
        <v>120</v>
      </c>
      <c r="B46" s="64">
        <f>+B3</f>
        <v>44834</v>
      </c>
      <c r="C46" s="64" t="str">
        <f>CONCATENATE("TEA ",TEXT(B46,"mmm-yy"))</f>
        <v>TEA sep-22</v>
      </c>
      <c r="D46" s="64">
        <f t="shared" ref="D46:G46" si="4">+D3</f>
        <v>44804</v>
      </c>
      <c r="E46" s="64">
        <f t="shared" si="4"/>
        <v>44773</v>
      </c>
      <c r="F46" s="64">
        <f t="shared" si="4"/>
        <v>44561</v>
      </c>
      <c r="G46" s="64">
        <f t="shared" si="4"/>
        <v>44469</v>
      </c>
      <c r="H46" s="11"/>
    </row>
    <row r="47" spans="1:9" ht="17" hidden="1" customHeight="1">
      <c r="A47" s="15"/>
      <c r="B47" s="65"/>
      <c r="C47" s="65"/>
      <c r="D47" s="65"/>
      <c r="E47" s="65"/>
      <c r="F47" s="65"/>
      <c r="G47" s="65"/>
    </row>
    <row r="48" spans="1:9" ht="17" customHeight="1">
      <c r="A48" s="47" t="s">
        <v>121</v>
      </c>
      <c r="B48" s="67">
        <f>VLOOKUP(B$21,'[2]Base Tasas'!$A:$AC,MATCH("PF US$ 30 días",'[2]Base Tasas'!$1:$1,0),0)</f>
        <v>0.33719069574153843</v>
      </c>
      <c r="C48" s="67">
        <f>100*(((1+(B48*30/365)%)^(365/30))-1)</f>
        <v>0.33771294889588521</v>
      </c>
      <c r="D48" s="67">
        <f>VLOOKUP(D$21,'[2]Base Tasas'!$A:$AC,MATCH("PF US$ 30 días",'[2]Base Tasas'!$1:$1,0),0)</f>
        <v>0.335647848445011</v>
      </c>
      <c r="E48" s="67">
        <f>VLOOKUP(E$21,'[2]Base Tasas'!$A:$AC,MATCH("PF US$ 30 días",'[2]Base Tasas'!$1:$1,0),0)</f>
        <v>0.33505735813729276</v>
      </c>
      <c r="F48" s="67">
        <f>VLOOKUP(F$21,'[2]Base Tasas'!$A:$AC,MATCH("PF US$ 30 días",'[2]Base Tasas'!$1:$1,0),0)</f>
        <v>0.37008491715340947</v>
      </c>
      <c r="G48" s="67">
        <f>VLOOKUP(G$21,'[2]Base Tasas'!$A:$AC,MATCH("PF US$ 30 días",'[2]Base Tasas'!$1:$1,0),0)</f>
        <v>0.37542991420879696</v>
      </c>
    </row>
    <row r="49" spans="1:7" ht="17" hidden="1" customHeight="1">
      <c r="A49" s="15"/>
    </row>
    <row r="50" spans="1:7" ht="17" customHeight="1">
      <c r="A50" s="15" t="s">
        <v>122</v>
      </c>
      <c r="B50" s="68">
        <f>VLOOKUP(B$21,'[2]Base Tasas'!$A:$AC,MATCH("DAF US$",'[2]Base Tasas'!$1:$1,0),0)</f>
        <v>4.9539999999999997</v>
      </c>
      <c r="C50" s="68">
        <f>100*(((1+(B50*30/365)%)^(365/30))-1)</f>
        <v>5.0681934655096628</v>
      </c>
      <c r="D50" s="68">
        <f>VLOOKUP(D$21,'[2]Base Tasas'!$A:$AC,MATCH("DAF US$",'[2]Base Tasas'!$1:$1,0),0)</f>
        <v>5.306</v>
      </c>
      <c r="E50" s="68">
        <f>VLOOKUP(E$21,'[2]Base Tasas'!$A:$AC,MATCH("DAF US$",'[2]Base Tasas'!$1:$1,0),0)</f>
        <v>4.0069999999999997</v>
      </c>
      <c r="F50" s="68">
        <f>VLOOKUP(F$21,'[2]Base Tasas'!$A:$AC,MATCH("DAF US$",'[2]Base Tasas'!$1:$1,0),0)</f>
        <v>5.9649999999999999</v>
      </c>
      <c r="G50" s="68">
        <f>VLOOKUP(G$21,'[2]Base Tasas'!$A:$AC,MATCH("DAF US$",'[2]Base Tasas'!$1:$1,0),0)</f>
        <v>3.7130000000000001</v>
      </c>
    </row>
    <row r="51" spans="1:7" ht="17" hidden="1" customHeight="1">
      <c r="A51" s="15"/>
    </row>
    <row r="52" spans="1:7" ht="21" customHeight="1">
      <c r="A52" s="64" t="s">
        <v>123</v>
      </c>
      <c r="B52" s="64">
        <f>B21</f>
        <v>44834</v>
      </c>
      <c r="C52" s="64" t="s">
        <v>124</v>
      </c>
      <c r="D52" s="64">
        <f>D21</f>
        <v>44804</v>
      </c>
      <c r="E52" s="64">
        <f>E21</f>
        <v>44773</v>
      </c>
      <c r="F52" s="64">
        <f>F21</f>
        <v>44561</v>
      </c>
      <c r="G52" s="64">
        <f>G21</f>
        <v>44469</v>
      </c>
    </row>
    <row r="53" spans="1:7" ht="18" hidden="1" customHeight="1">
      <c r="A53" s="15"/>
      <c r="B53" s="2"/>
      <c r="C53" s="2"/>
      <c r="D53" s="2"/>
      <c r="E53" s="2"/>
      <c r="F53" s="2"/>
      <c r="G53" s="2"/>
    </row>
    <row r="54" spans="1:7" ht="17" customHeight="1">
      <c r="A54" s="47" t="s">
        <v>125</v>
      </c>
      <c r="B54" s="71"/>
      <c r="C54" s="71"/>
      <c r="D54" s="71"/>
      <c r="E54" s="71"/>
      <c r="F54" s="71"/>
      <c r="G54" s="71"/>
    </row>
    <row r="55" spans="1:7" ht="17" customHeight="1">
      <c r="A55" s="10" t="s">
        <v>126</v>
      </c>
      <c r="B55" s="68">
        <f>VLOOKUP(B$21,'[2]Base Tasas'!$A:$AC,MATCH("Dolar Mayorista",'[2]Base Tasas'!$1:$1,0),0)</f>
        <v>143.12683000000001</v>
      </c>
      <c r="C55" s="68">
        <f>100*((B55/D55)-1)</f>
        <v>5.8141067232174937</v>
      </c>
      <c r="D55" s="68">
        <f>VLOOKUP(D$21,'[2]Base Tasas'!$A:$AC,MATCH("Dolar Mayorista",'[2]Base Tasas'!$1:$1,0),0)</f>
        <v>135.26252258064514</v>
      </c>
      <c r="E55" s="68">
        <f>VLOOKUP(E$21,'[2]Base Tasas'!$A:$AC,MATCH("Dolar Mayorista",'[2]Base Tasas'!$1:$1,0),0)</f>
        <v>128.3925806451613</v>
      </c>
      <c r="F55" s="68">
        <f>VLOOKUP(F$21,'[2]Base Tasas'!$A:$AC,MATCH("Dolar Mayorista",'[2]Base Tasas'!$1:$1,0),0)</f>
        <v>101.87994838709675</v>
      </c>
      <c r="G55" s="68">
        <f>VLOOKUP(G$21,'[2]Base Tasas'!$A:$AC,MATCH("Dolar Mayorista",'[2]Base Tasas'!$1:$1,0),0)</f>
        <v>98.26721666666667</v>
      </c>
    </row>
    <row r="56" spans="1:7" ht="14" customHeight="1">
      <c r="A56" s="48" t="s">
        <v>127</v>
      </c>
      <c r="B56" s="67">
        <f>VLOOKUP(B$21,'[2]Base Tasas'!$A:$AC,MATCH("Dolar Minorista",'[2]Base Tasas'!$1:$1,0),0)</f>
        <v>145.69130000000001</v>
      </c>
      <c r="C56" s="67">
        <f t="shared" ref="C56:C62" si="5">100*((B56/D56)-1)</f>
        <v>5.5551840805414976</v>
      </c>
      <c r="D56" s="67">
        <f>VLOOKUP(D$21,'[2]Base Tasas'!$A:$AC,MATCH("Dolar Minorista",'[2]Base Tasas'!$1:$1,0),0)</f>
        <v>138.02382258064517</v>
      </c>
      <c r="E56" s="67">
        <f>VLOOKUP(E$21,'[2]Base Tasas'!$A:$AC,MATCH("Dolar Minorista",'[2]Base Tasas'!$1:$1,0),0)</f>
        <v>131.1838064516129</v>
      </c>
      <c r="F56" s="67">
        <f>VLOOKUP(F$21,'[2]Base Tasas'!$A:$AC,MATCH("Dolar Minorista",'[2]Base Tasas'!$1:$1,0),0)</f>
        <v>104.2741774193548</v>
      </c>
      <c r="G56" s="67">
        <f>VLOOKUP(G$21,'[2]Base Tasas'!$A:$AC,MATCH("Dolar Minorista",'[2]Base Tasas'!$1:$1,0),0)</f>
        <v>100.60743333333332</v>
      </c>
    </row>
    <row r="57" spans="1:7" ht="17" hidden="1" customHeight="1">
      <c r="A57" s="59"/>
      <c r="B57" s="70"/>
      <c r="C57" s="68" t="e">
        <f t="shared" si="5"/>
        <v>#DIV/0!</v>
      </c>
      <c r="D57" s="70"/>
      <c r="E57" s="70"/>
      <c r="F57" s="70"/>
      <c r="G57" s="70"/>
    </row>
    <row r="58" spans="1:7" ht="17" customHeight="1">
      <c r="A58" s="15" t="s">
        <v>128</v>
      </c>
      <c r="B58" s="68">
        <f>VLOOKUP(B$21,'[2]Base Tasas'!$A:$AC,MATCH("PESO/REAL",'[2]Base Tasas'!$1:$1,0),0)</f>
        <v>27.330050400000001</v>
      </c>
      <c r="C58" s="68">
        <f t="shared" si="5"/>
        <v>3.8185404609367257</v>
      </c>
      <c r="D58" s="68">
        <f>VLOOKUP(D$21,'[2]Base Tasas'!$A:$AC,MATCH("PESO/REAL",'[2]Base Tasas'!$1:$1,0),0)</f>
        <v>26.324826258064512</v>
      </c>
      <c r="E58" s="68">
        <f>VLOOKUP(E$21,'[2]Base Tasas'!$A:$AC,MATCH("PESO/REAL",'[2]Base Tasas'!$1:$1,0),0)</f>
        <v>23.971141225806456</v>
      </c>
      <c r="F58" s="68">
        <f>VLOOKUP(F$21,'[2]Base Tasas'!$A:$AC,MATCH("PESO/REAL",'[2]Base Tasas'!$1:$1,0),0)</f>
        <v>18.008717483870974</v>
      </c>
      <c r="G58" s="68">
        <f>VLOOKUP(G$21,'[2]Base Tasas'!$A:$AC,MATCH("PESO/REAL",'[2]Base Tasas'!$1:$1,0),0)</f>
        <v>18.611616533333336</v>
      </c>
    </row>
    <row r="59" spans="1:7" ht="14" customHeight="1">
      <c r="A59" s="47" t="s">
        <v>129</v>
      </c>
      <c r="B59" s="67">
        <f>VLOOKUP(B$21,'[2]Base Tasas'!$A:$AC,MATCH("PESO/EURO",'[2]Base Tasas'!$1:$1,0),0)</f>
        <v>141.71358096666668</v>
      </c>
      <c r="C59" s="67">
        <f t="shared" si="5"/>
        <v>3.4765951316630517</v>
      </c>
      <c r="D59" s="67">
        <f>VLOOKUP(D$21,'[2]Base Tasas'!$A:$AC,MATCH("PESO/EURO",'[2]Base Tasas'!$1:$1,0),0)</f>
        <v>136.9523038387097</v>
      </c>
      <c r="E59" s="67">
        <f>VLOOKUP(E$21,'[2]Base Tasas'!$A:$AC,MATCH("PESO/EURO",'[2]Base Tasas'!$1:$1,0),0)</f>
        <v>130.83240332258066</v>
      </c>
      <c r="F59" s="67">
        <f>VLOOKUP(F$21,'[2]Base Tasas'!$A:$AC,MATCH("PESO/EURO",'[2]Base Tasas'!$1:$1,0),0)</f>
        <v>115.13816083870969</v>
      </c>
      <c r="G59" s="67">
        <f>VLOOKUP(G$21,'[2]Base Tasas'!$A:$AC,MATCH("PESO/EURO",'[2]Base Tasas'!$1:$1,0),0)</f>
        <v>115.69912563333334</v>
      </c>
    </row>
    <row r="60" spans="1:7" ht="17" hidden="1" customHeight="1">
      <c r="A60" s="106"/>
      <c r="B60" s="68"/>
      <c r="C60" s="67" t="e">
        <f t="shared" si="5"/>
        <v>#DIV/0!</v>
      </c>
      <c r="D60" s="68"/>
      <c r="E60" s="68"/>
      <c r="F60" s="68"/>
      <c r="G60" s="68"/>
    </row>
    <row r="61" spans="1:7" ht="17" customHeight="1">
      <c r="A61" s="59" t="s">
        <v>130</v>
      </c>
      <c r="B61" s="68">
        <f>VLOOKUP(B$21,'[2]Base Tasas'!$A:$AG,MATCH($A61,'[2]Base Tasas'!$1:$1,0),0)</f>
        <v>911.76090054120061</v>
      </c>
      <c r="C61" s="68">
        <f t="shared" si="5"/>
        <v>3.8948667478425847</v>
      </c>
      <c r="D61" s="68">
        <f>VLOOKUP(D$21,'[2]Base Tasas'!$A:$AG,MATCH($A61,'[2]Base Tasas'!$1:$1,0),0)</f>
        <v>877.58031660417305</v>
      </c>
      <c r="E61" s="68">
        <f>VLOOKUP(E$21,'[2]Base Tasas'!$A:$AG,MATCH($A61,'[2]Base Tasas'!$1:$1,0),0)</f>
        <v>824.52774761156741</v>
      </c>
      <c r="F61" s="68">
        <f>VLOOKUP(F$21,'[2]Base Tasas'!$A:$AG,MATCH($A61,'[2]Base Tasas'!$1:$1,0),0)</f>
        <v>672.89205541461035</v>
      </c>
      <c r="G61" s="68">
        <f>VLOOKUP(G$21,'[2]Base Tasas'!$A:$AG,MATCH($A61,'[2]Base Tasas'!$1:$1,0),0)</f>
        <v>669.58299999999997</v>
      </c>
    </row>
    <row r="62" spans="1:7" ht="16.25" customHeight="1">
      <c r="A62" s="72" t="s">
        <v>131</v>
      </c>
      <c r="B62" s="67">
        <f>VLOOKUP(B$21,'[2]Base Tasas'!$A:$AG,MATCH($A62,'[2]Base Tasas'!$1:$1,0),0)</f>
        <v>89.797768887402526</v>
      </c>
      <c r="C62" s="67">
        <f t="shared" si="5"/>
        <v>-2.234594142544577</v>
      </c>
      <c r="D62" s="67">
        <f>VLOOKUP(D$21,'[2]Base Tasas'!$A:$AG,MATCH($A62,'[2]Base Tasas'!$1:$1,0),0)</f>
        <v>91.850249175388356</v>
      </c>
      <c r="E62" s="67">
        <f>VLOOKUP(E$21,'[2]Base Tasas'!$A:$AG,MATCH($A62,'[2]Base Tasas'!$1:$1,0),0)</f>
        <v>92.078203343911994</v>
      </c>
      <c r="F62" s="67">
        <f>VLOOKUP(F$21,'[2]Base Tasas'!$A:$AG,MATCH($A62,'[2]Base Tasas'!$1:$1,0),0)</f>
        <v>102.56529032258059</v>
      </c>
      <c r="G62" s="67">
        <f>VLOOKUP(G$21,'[2]Base Tasas'!$A:$AG,MATCH($A62,'[2]Base Tasas'!$1:$1,0),0)</f>
        <v>110.8138</v>
      </c>
    </row>
    <row r="63" spans="1:7" ht="17" hidden="1" customHeight="1">
      <c r="A63" s="107"/>
      <c r="B63" s="68"/>
      <c r="C63" s="68"/>
      <c r="D63" s="68"/>
      <c r="E63" s="68"/>
      <c r="F63" s="68"/>
      <c r="G63" s="68"/>
    </row>
    <row r="64" spans="1:7" ht="5" customHeight="1"/>
    <row r="65" spans="1:7" ht="25.25" customHeight="1">
      <c r="A65" s="143" t="s">
        <v>132</v>
      </c>
      <c r="B65" s="143"/>
      <c r="C65" s="143"/>
      <c r="D65" s="143"/>
      <c r="E65" s="143"/>
      <c r="F65" s="143"/>
      <c r="G65" s="143"/>
    </row>
    <row r="66" spans="1:7" ht="27.75" customHeight="1">
      <c r="A66" s="143" t="s">
        <v>133</v>
      </c>
      <c r="B66" s="143"/>
      <c r="C66" s="143"/>
      <c r="D66" s="143"/>
      <c r="E66" s="143"/>
      <c r="F66" s="143"/>
      <c r="G66" s="143"/>
    </row>
  </sheetData>
  <mergeCells count="2">
    <mergeCell ref="A65:G65"/>
    <mergeCell ref="A66:G66"/>
  </mergeCells>
  <printOptions horizontalCentered="1" verticalCentered="1"/>
  <pageMargins left="0" right="0" top="0" bottom="0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3C61C-0E56-A947-8B01-1F9215E31A0F}">
  <sheetPr>
    <tabColor theme="4"/>
  </sheetPr>
  <dimension ref="A1:J21"/>
  <sheetViews>
    <sheetView showGridLines="0" tabSelected="1" topLeftCell="A4" zoomScaleNormal="100" zoomScaleSheetLayoutView="100" workbookViewId="0">
      <selection activeCell="D47" sqref="D47"/>
    </sheetView>
  </sheetViews>
  <sheetFormatPr baseColWidth="10" defaultColWidth="13.796875" defaultRowHeight="13"/>
  <cols>
    <col min="1" max="1" width="2.796875" style="76" customWidth="1"/>
    <col min="2" max="2" width="56" style="76" customWidth="1"/>
    <col min="3" max="3" width="17.3984375" style="76" customWidth="1"/>
    <col min="4" max="4" width="16" style="76" customWidth="1"/>
    <col min="5" max="5" width="19.19921875" style="97" customWidth="1"/>
    <col min="6" max="6" width="2.3984375" style="76" customWidth="1"/>
    <col min="7" max="16384" width="13.796875" style="76"/>
  </cols>
  <sheetData>
    <row r="1" spans="1:10">
      <c r="A1" s="75"/>
      <c r="B1" s="111"/>
      <c r="C1" s="111"/>
      <c r="D1" s="111"/>
      <c r="E1" s="110"/>
      <c r="F1" s="75"/>
      <c r="H1" s="77"/>
      <c r="I1" s="77"/>
      <c r="J1" s="77"/>
    </row>
    <row r="2" spans="1:10">
      <c r="A2" s="75"/>
      <c r="B2" s="113"/>
      <c r="C2" s="113"/>
      <c r="D2" s="113"/>
      <c r="E2" s="112"/>
      <c r="F2" s="75"/>
      <c r="H2" s="77"/>
      <c r="I2" s="77"/>
      <c r="J2" s="77"/>
    </row>
    <row r="3" spans="1:10" ht="9" customHeight="1">
      <c r="A3" s="75"/>
      <c r="B3" s="111"/>
      <c r="C3" s="111"/>
      <c r="D3" s="111"/>
      <c r="E3" s="110"/>
      <c r="F3" s="75"/>
      <c r="H3" s="77"/>
      <c r="I3" s="77"/>
      <c r="J3" s="77"/>
    </row>
    <row r="4" spans="1:10" ht="19.25" customHeight="1">
      <c r="A4" s="75"/>
      <c r="B4" s="78" t="s">
        <v>134</v>
      </c>
      <c r="C4" s="79">
        <f>EOMONTH(D4,0)+1</f>
        <v>44805</v>
      </c>
      <c r="D4" s="79">
        <f>EOMONTH(E4,0)+1</f>
        <v>44774</v>
      </c>
      <c r="E4" s="79">
        <v>44743</v>
      </c>
      <c r="F4" s="75"/>
      <c r="H4" s="77"/>
      <c r="I4" s="77"/>
      <c r="J4" s="77"/>
    </row>
    <row r="5" spans="1:10" ht="1.25" customHeight="1">
      <c r="A5" s="75"/>
      <c r="B5" s="80"/>
      <c r="C5" s="81"/>
      <c r="D5" s="81"/>
      <c r="E5" s="82"/>
      <c r="F5" s="75"/>
      <c r="H5" s="77"/>
      <c r="I5" s="77"/>
      <c r="J5" s="77"/>
    </row>
    <row r="6" spans="1:10" ht="17" customHeight="1">
      <c r="A6" s="75"/>
      <c r="B6" s="83" t="s">
        <v>135</v>
      </c>
      <c r="C6" s="145" t="s">
        <v>136</v>
      </c>
      <c r="D6" s="145"/>
      <c r="E6" s="145"/>
      <c r="F6" s="75"/>
      <c r="H6" s="77"/>
      <c r="I6" s="77"/>
      <c r="J6" s="77"/>
    </row>
    <row r="7" spans="1:10" ht="17" customHeight="1">
      <c r="A7" s="75"/>
      <c r="B7" s="84" t="s">
        <v>137</v>
      </c>
      <c r="C7" s="85">
        <v>20.389547978752066</v>
      </c>
      <c r="D7" s="85">
        <v>21.409678463771719</v>
      </c>
      <c r="E7" s="85">
        <v>20.89446960302276</v>
      </c>
      <c r="F7" s="75"/>
      <c r="H7" s="77"/>
      <c r="I7" s="77"/>
      <c r="J7" s="77"/>
    </row>
    <row r="8" spans="1:10" ht="17" customHeight="1">
      <c r="A8" s="75"/>
      <c r="B8" s="86" t="s">
        <v>138</v>
      </c>
      <c r="C8" s="87">
        <v>6.6267877145185574</v>
      </c>
      <c r="D8" s="87">
        <v>7.425107255973554</v>
      </c>
      <c r="E8" s="87">
        <v>7.4363432948634012</v>
      </c>
      <c r="F8" s="75"/>
      <c r="H8" s="77"/>
      <c r="I8" s="77"/>
      <c r="J8" s="77"/>
    </row>
    <row r="9" spans="1:10" ht="17" customHeight="1">
      <c r="A9" s="75"/>
      <c r="B9" s="84" t="s">
        <v>139</v>
      </c>
      <c r="C9" s="85">
        <v>30.274496721558936</v>
      </c>
      <c r="D9" s="85">
        <v>29.780850393949994</v>
      </c>
      <c r="E9" s="85">
        <v>29.823421292770867</v>
      </c>
      <c r="F9" s="75"/>
      <c r="H9" s="77"/>
      <c r="I9" s="77"/>
      <c r="J9" s="77"/>
    </row>
    <row r="10" spans="1:10" ht="17" customHeight="1">
      <c r="A10" s="75"/>
      <c r="B10" s="86" t="s">
        <v>148</v>
      </c>
      <c r="C10" s="87">
        <v>3.3040273730956011</v>
      </c>
      <c r="D10" s="87">
        <v>3.5379789832199005</v>
      </c>
      <c r="E10" s="87">
        <v>3.5516844538941292</v>
      </c>
      <c r="F10" s="75"/>
      <c r="H10" s="77"/>
      <c r="I10" s="77"/>
      <c r="J10" s="77"/>
    </row>
    <row r="11" spans="1:10" ht="17" customHeight="1">
      <c r="A11" s="75"/>
      <c r="B11" s="84" t="s">
        <v>140</v>
      </c>
      <c r="C11" s="85">
        <v>6.0880352740626735</v>
      </c>
      <c r="D11" s="85">
        <v>5.5733170210368623</v>
      </c>
      <c r="E11" s="85">
        <v>5.1600510345525405</v>
      </c>
      <c r="F11" s="75"/>
      <c r="H11" s="77"/>
      <c r="I11" s="77"/>
      <c r="J11" s="77"/>
    </row>
    <row r="12" spans="1:10" ht="17" hidden="1" customHeight="1">
      <c r="A12" s="75"/>
      <c r="B12" s="109"/>
      <c r="C12" s="108"/>
      <c r="D12" s="108"/>
      <c r="E12" s="108"/>
      <c r="F12" s="75"/>
      <c r="H12" s="77"/>
      <c r="I12" s="77"/>
      <c r="J12" s="77"/>
    </row>
    <row r="13" spans="1:10" ht="17" customHeight="1">
      <c r="A13" s="75"/>
      <c r="B13" s="88" t="s">
        <v>141</v>
      </c>
      <c r="C13" s="146" t="s">
        <v>142</v>
      </c>
      <c r="D13" s="146"/>
      <c r="E13" s="146"/>
      <c r="F13" s="75"/>
      <c r="H13" s="77"/>
      <c r="I13" s="77"/>
      <c r="J13" s="77"/>
    </row>
    <row r="14" spans="1:10" ht="17" customHeight="1">
      <c r="A14" s="75"/>
      <c r="B14" s="86" t="s">
        <v>143</v>
      </c>
      <c r="C14" s="89">
        <v>24</v>
      </c>
      <c r="D14" s="89">
        <v>24</v>
      </c>
      <c r="E14" s="89">
        <v>24</v>
      </c>
      <c r="F14" s="75"/>
      <c r="H14" s="77"/>
      <c r="I14" s="77"/>
      <c r="J14" s="77"/>
    </row>
    <row r="15" spans="1:10" ht="17" customHeight="1">
      <c r="A15" s="75"/>
      <c r="B15" s="84" t="s">
        <v>144</v>
      </c>
      <c r="C15" s="90">
        <v>64.171032458902857</v>
      </c>
      <c r="D15" s="90">
        <v>65.772021404614307</v>
      </c>
      <c r="E15" s="90">
        <v>64.23092394985153</v>
      </c>
      <c r="F15" s="75"/>
      <c r="H15" s="77"/>
      <c r="I15" s="77"/>
      <c r="J15" s="77"/>
    </row>
    <row r="16" spans="1:10" ht="19.25" customHeight="1">
      <c r="A16" s="75"/>
      <c r="B16" s="86" t="s">
        <v>145</v>
      </c>
      <c r="C16" s="89">
        <f>C15-C14</f>
        <v>40.171032458902857</v>
      </c>
      <c r="D16" s="89">
        <f>D15-D14</f>
        <v>41.772021404614307</v>
      </c>
      <c r="E16" s="89">
        <f>E15-E14</f>
        <v>40.23092394985153</v>
      </c>
      <c r="F16" s="75"/>
      <c r="H16" s="77"/>
      <c r="I16" s="77"/>
      <c r="J16" s="77"/>
    </row>
    <row r="17" spans="1:6" ht="5" customHeight="1">
      <c r="A17" s="75"/>
      <c r="B17" s="144"/>
      <c r="C17" s="144"/>
      <c r="D17" s="144"/>
      <c r="E17" s="144"/>
      <c r="F17" s="75"/>
    </row>
    <row r="18" spans="1:6" s="94" customFormat="1" ht="14">
      <c r="A18" s="91"/>
      <c r="B18" s="95" t="s">
        <v>146</v>
      </c>
      <c r="C18" s="92"/>
      <c r="D18" s="92"/>
      <c r="E18" s="93"/>
      <c r="F18" s="91"/>
    </row>
    <row r="19" spans="1:6" s="94" customFormat="1" ht="14">
      <c r="A19" s="91"/>
      <c r="B19" s="95"/>
      <c r="C19" s="92"/>
      <c r="D19" s="92"/>
      <c r="E19" s="93"/>
      <c r="F19" s="91"/>
    </row>
    <row r="20" spans="1:6" s="94" customFormat="1" ht="14">
      <c r="A20" s="91"/>
      <c r="B20" s="95"/>
      <c r="C20" s="92"/>
      <c r="D20" s="92"/>
      <c r="E20" s="93"/>
      <c r="F20" s="91"/>
    </row>
    <row r="21" spans="1:6">
      <c r="A21" s="75"/>
      <c r="B21" s="75"/>
      <c r="C21" s="92"/>
      <c r="D21" s="92"/>
      <c r="E21" s="96"/>
      <c r="F21" s="75"/>
    </row>
  </sheetData>
  <mergeCells count="3">
    <mergeCell ref="C6:E6"/>
    <mergeCell ref="C13:E13"/>
    <mergeCell ref="B17:E17"/>
  </mergeCells>
  <pageMargins left="0.75" right="0.75" top="1" bottom="1" header="0" footer="0"/>
  <pageSetup scale="7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C7339E49483647912DBD969784CF76" ma:contentTypeVersion="14" ma:contentTypeDescription="Crear nuevo documento." ma:contentTypeScope="" ma:versionID="8347106146ca0545dcf8b41cfb278728">
  <xsd:schema xmlns:xsd="http://www.w3.org/2001/XMLSchema" xmlns:xs="http://www.w3.org/2001/XMLSchema" xmlns:p="http://schemas.microsoft.com/office/2006/metadata/properties" xmlns:ns2="b8ac0007-167c-4964-abd8-82a3a1750720" xmlns:ns3="09a40fc6-f30c-40ac-a29c-4e1507ee985e" targetNamespace="http://schemas.microsoft.com/office/2006/metadata/properties" ma:root="true" ma:fieldsID="8fe9130805d2e200bd9a0dd76d2f4038" ns2:_="" ns3:_="">
    <xsd:import namespace="b8ac0007-167c-4964-abd8-82a3a1750720"/>
    <xsd:import namespace="09a40fc6-f30c-40ac-a29c-4e1507ee98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ac0007-167c-4964-abd8-82a3a17507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14401467-c351-42aa-a814-0bf5bbb4fa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a40fc6-f30c-40ac-a29c-4e1507ee985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dbf3d99-1586-474c-a4a6-cbc4bc5833c8}" ma:internalName="TaxCatchAll" ma:showField="CatchAllData" ma:web="09a40fc6-f30c-40ac-a29c-4e1507ee98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a40fc6-f30c-40ac-a29c-4e1507ee985e" xsi:nil="true"/>
    <lcf76f155ced4ddcb4097134ff3c332f xmlns="b8ac0007-167c-4964-abd8-82a3a1750720">
      <Terms xmlns="http://schemas.microsoft.com/office/infopath/2007/PartnerControls"/>
    </lcf76f155ced4ddcb4097134ff3c332f>
    <SharedWithUsers xmlns="09a40fc6-f30c-40ac-a29c-4e1507ee985e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0BDA85-3E21-4AB8-951B-17B64B931749}"/>
</file>

<file path=customXml/itemProps2.xml><?xml version="1.0" encoding="utf-8"?>
<ds:datastoreItem xmlns:ds="http://schemas.openxmlformats.org/officeDocument/2006/customXml" ds:itemID="{3DC27787-1874-4211-8164-492C7A80B72D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terms/"/>
    <ds:schemaRef ds:uri="7f3c9375-6a33-47be-aa78-16b620ab5be2"/>
    <ds:schemaRef ds:uri="42d748d9-fef5-4b66-a16b-3351eb7eceb6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81ADB5E-CDDC-4F93-988C-AEA739DDEC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Principales Variables</vt:lpstr>
      <vt:lpstr>Tasas de Interés</vt:lpstr>
      <vt:lpstr>Efectivo Mínimo</vt:lpstr>
      <vt:lpstr>'Principales Variables'!Área_de_impresión</vt:lpstr>
    </vt:vector>
  </TitlesOfParts>
  <Manager/>
  <Company>Banco Central de la República Argentina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BCRA</dc:creator>
  <cp:keywords/>
  <dc:description/>
  <cp:lastModifiedBy>Oleastro, Maria Socorro</cp:lastModifiedBy>
  <cp:revision/>
  <dcterms:created xsi:type="dcterms:W3CDTF">2016-07-26T18:15:50Z</dcterms:created>
  <dcterms:modified xsi:type="dcterms:W3CDTF">2022-10-12T15:39:58Z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0x01010068C7339E49483647912DBD969784CF76</vt:lpwstr>
  </property>
  <property fmtid="{D5CDD505-2E9C-101B-9397-08002B2CF9AE}" pid="3" name="Order">
    <vt:r8>114500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MediaServiceImageTags">
    <vt:lpwstr/>
  </property>
</Properties>
</file>